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79266\Desktop\Для сайта\"/>
    </mc:Choice>
  </mc:AlternateContent>
  <xr:revisionPtr revIDLastSave="0" documentId="8_{62597E0E-8F70-4156-B869-9053AC79E2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БКТП-400.6.0,4 кВ" sheetId="6" r:id="rId1"/>
    <sheet name="КЛ-6 кВ" sheetId="7" r:id="rId2"/>
    <sheet name="аналитика " sheetId="4" state="hidden" r:id="rId3"/>
  </sheets>
  <definedNames>
    <definedName name="_FilterDatabase" localSheetId="2" hidden="1">'аналитика '!$B$1:$D$42</definedName>
  </definedNames>
  <calcPr calcId="191029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6" l="1"/>
  <c r="K3" i="6"/>
  <c r="M30" i="6"/>
  <c r="H30" i="6"/>
  <c r="L30" i="6"/>
  <c r="D42" i="7"/>
  <c r="D37" i="7"/>
  <c r="I34" i="7"/>
  <c r="I33" i="7"/>
  <c r="I32" i="7"/>
  <c r="H32" i="7"/>
  <c r="I31" i="7"/>
  <c r="H31" i="7"/>
  <c r="J31" i="7"/>
  <c r="I30" i="7"/>
  <c r="H30" i="7"/>
  <c r="I29" i="7"/>
  <c r="H29" i="7"/>
  <c r="J29" i="7"/>
  <c r="I28" i="7"/>
  <c r="J28" i="7"/>
  <c r="I27" i="7"/>
  <c r="J27" i="7"/>
  <c r="I26" i="7"/>
  <c r="H26" i="7"/>
  <c r="J26" i="7"/>
  <c r="I25" i="7"/>
  <c r="I22" i="7"/>
  <c r="H25" i="7"/>
  <c r="I24" i="7"/>
  <c r="H24" i="7"/>
  <c r="J24" i="7"/>
  <c r="J23" i="7"/>
  <c r="I23" i="7"/>
  <c r="H23" i="7"/>
  <c r="I21" i="7"/>
  <c r="J21" i="7"/>
  <c r="I20" i="7"/>
  <c r="J20" i="7"/>
  <c r="I19" i="7"/>
  <c r="J19" i="7"/>
  <c r="I18" i="7"/>
  <c r="J18" i="7"/>
  <c r="I17" i="7"/>
  <c r="J17" i="7"/>
  <c r="J10" i="7"/>
  <c r="J7" i="7"/>
  <c r="I30" i="6"/>
  <c r="J42" i="6"/>
  <c r="I42" i="6"/>
  <c r="H32" i="6"/>
  <c r="H31" i="6"/>
  <c r="I32" i="6"/>
  <c r="I31" i="6"/>
  <c r="H29" i="6"/>
  <c r="I20" i="6"/>
  <c r="J20" i="6"/>
  <c r="J32" i="7"/>
  <c r="J30" i="7"/>
  <c r="J16" i="7"/>
  <c r="J34" i="7"/>
  <c r="J33" i="7"/>
  <c r="J25" i="7"/>
  <c r="J22" i="7"/>
  <c r="I16" i="7"/>
  <c r="J5" i="7"/>
  <c r="H22" i="7"/>
  <c r="J30" i="6"/>
  <c r="J32" i="6"/>
  <c r="J31" i="6"/>
  <c r="J4" i="7"/>
  <c r="D36" i="7"/>
  <c r="J3" i="7"/>
  <c r="D35" i="7"/>
  <c r="D38" i="7"/>
  <c r="D40" i="7"/>
  <c r="D39" i="7"/>
  <c r="I21" i="6"/>
  <c r="J21" i="6"/>
  <c r="I23" i="6"/>
  <c r="J23" i="6"/>
  <c r="I22" i="6"/>
  <c r="J22" i="6"/>
  <c r="I19" i="6"/>
  <c r="I18" i="6"/>
  <c r="J18" i="6"/>
  <c r="I29" i="6"/>
  <c r="J29" i="6"/>
  <c r="H33" i="6"/>
  <c r="I33" i="6"/>
  <c r="H25" i="6"/>
  <c r="I25" i="6"/>
  <c r="J19" i="6"/>
  <c r="I17" i="6"/>
  <c r="J17" i="6"/>
  <c r="J33" i="6"/>
  <c r="J25" i="6"/>
  <c r="J7" i="6"/>
  <c r="I41" i="6"/>
  <c r="J41" i="6"/>
  <c r="I26" i="6"/>
  <c r="H27" i="6"/>
  <c r="H28" i="6"/>
  <c r="H26" i="6"/>
  <c r="H24" i="6"/>
  <c r="J4" i="6"/>
  <c r="J26" i="6"/>
  <c r="I43" i="6"/>
  <c r="J43" i="6"/>
  <c r="I40" i="6"/>
  <c r="J40" i="6"/>
  <c r="I39" i="6"/>
  <c r="J39" i="6"/>
  <c r="I38" i="6"/>
  <c r="J38" i="6"/>
  <c r="I37" i="6"/>
  <c r="J37" i="6"/>
  <c r="I36" i="6"/>
  <c r="J36" i="6"/>
  <c r="I35" i="6"/>
  <c r="I28" i="6"/>
  <c r="J28" i="6"/>
  <c r="I27" i="6"/>
  <c r="J27" i="6"/>
  <c r="J11" i="6"/>
  <c r="I34" i="6"/>
  <c r="J35" i="6"/>
  <c r="J34" i="6"/>
  <c r="I24" i="6"/>
  <c r="J5" i="6"/>
  <c r="J24" i="6"/>
  <c r="D44" i="6"/>
  <c r="D51" i="6"/>
  <c r="D46" i="6"/>
  <c r="D45" i="6"/>
  <c r="D47" i="6"/>
  <c r="D49" i="6"/>
  <c r="D48" i="6"/>
  <c r="F9" i="4"/>
</calcChain>
</file>

<file path=xl/sharedStrings.xml><?xml version="1.0" encoding="utf-8"?>
<sst xmlns="http://schemas.openxmlformats.org/spreadsheetml/2006/main" count="269" uniqueCount="172">
  <si>
    <t>№ п/п</t>
  </si>
  <si>
    <t>Наименование работ, материалов, затрат</t>
  </si>
  <si>
    <t>Ед. изм.</t>
  </si>
  <si>
    <t>Кол-во</t>
  </si>
  <si>
    <t>Цена  единицы, руб</t>
  </si>
  <si>
    <t xml:space="preserve">Цена работ </t>
  </si>
  <si>
    <t>Стоимость об-ния, МТР</t>
  </si>
  <si>
    <t xml:space="preserve">Стоимость работ </t>
  </si>
  <si>
    <t>Всего</t>
  </si>
  <si>
    <t>2.1</t>
  </si>
  <si>
    <t>2.2</t>
  </si>
  <si>
    <t>2.3</t>
  </si>
  <si>
    <t>2.4</t>
  </si>
  <si>
    <t>2.5</t>
  </si>
  <si>
    <t>шт.</t>
  </si>
  <si>
    <t>компл.</t>
  </si>
  <si>
    <t>м.</t>
  </si>
  <si>
    <t>ПНР</t>
  </si>
  <si>
    <t>Расчет  стоимости  ЭНЕРГОТРЕСТ, руб</t>
  </si>
  <si>
    <t>ОСНОВНЫЕ ПАРАМЕТРЫ ПРОЕКТА:</t>
  </si>
  <si>
    <t>Контакт от ГК ООО «Гарант групп»</t>
  </si>
  <si>
    <t>г. Москва, ул. Дербеневская, д,1</t>
  </si>
  <si>
    <t xml:space="preserve">ЦЕЛЬ ПРОЕКТА: </t>
  </si>
  <si>
    <t xml:space="preserve"> Выполнение комплекса технологических и организационных работ в рамках выноса электрических сетей</t>
  </si>
  <si>
    <t>Ананий Сергей AnaniySV@garant-grupp.ru</t>
  </si>
  <si>
    <t>технико-коммерческий специалист департамента технологических присоединений ГК ООО «Гарант групп» +7 (495) 268-04-59</t>
  </si>
  <si>
    <t xml:space="preserve">СТОИМОСТЬ ПРОЕКТА: </t>
  </si>
  <si>
    <t xml:space="preserve">СРОК ВЫПОЛНЕНИЯ: </t>
  </si>
  <si>
    <t>до 6 месяцев</t>
  </si>
  <si>
    <t xml:space="preserve">ПАРАМЕТРЫ ОБЪЕКТА: </t>
  </si>
  <si>
    <t>Заказчик: ООО «СИТИ КОНСТРАКШЕН»</t>
  </si>
  <si>
    <t xml:space="preserve">Объект: </t>
  </si>
  <si>
    <t>жилой комплекс с подземной автостоянкой</t>
  </si>
  <si>
    <t xml:space="preserve">Адрес объекта: </t>
  </si>
  <si>
    <t>Москва г., Большой Ордынский переулок, вл.4</t>
  </si>
  <si>
    <t>Необходимая мощность:</t>
  </si>
  <si>
    <t>928 кВт</t>
  </si>
  <si>
    <t xml:space="preserve">Уровень напряжения: </t>
  </si>
  <si>
    <t>6 кВ</t>
  </si>
  <si>
    <t xml:space="preserve">Категория надежности: </t>
  </si>
  <si>
    <t>II</t>
  </si>
  <si>
    <r>
      <rPr>
        <b/>
        <sz val="10"/>
        <rFont val="Arial"/>
        <family val="2"/>
        <charset val="204"/>
      </rPr>
      <t>№</t>
    </r>
  </si>
  <si>
    <r>
      <rPr>
        <b/>
        <sz val="10"/>
        <rFont val="Arial"/>
        <family val="2"/>
        <charset val="204"/>
      </rPr>
      <t>НАИМЕНОВАНИЕ</t>
    </r>
  </si>
  <si>
    <t>СТОИМОСТЬ от ГК ООО «Гарант групп»</t>
  </si>
  <si>
    <t>СТОИМОСТЬ от ГК ООО "ЭНЕРГОТРЕСТ"</t>
  </si>
  <si>
    <t>I</t>
  </si>
  <si>
    <t>Поставка электротехнического оборудования</t>
  </si>
  <si>
    <t>Исходно-разрешительная документация</t>
  </si>
  <si>
    <t>III</t>
  </si>
  <si>
    <t>Строительно-монтажные и пусконаладочные работы</t>
  </si>
  <si>
    <t>IV</t>
  </si>
  <si>
    <t>Документальное сопровождение окончания процесса технологического присоединения</t>
  </si>
  <si>
    <r>
      <rPr>
        <b/>
        <sz val="10"/>
        <rFont val="Arial"/>
        <family val="2"/>
        <charset val="204"/>
      </rPr>
      <t>ИТОГО СТОИМОСТЬ ПРОЕКТА:</t>
    </r>
  </si>
  <si>
    <t>Анализ КП № 655-К от 23 января 2019г. от ГК ООО «Гарант групп»</t>
  </si>
  <si>
    <t>СТОИМОСТЬ на 4-й кв. 2018г.</t>
  </si>
  <si>
    <r>
      <rPr>
        <b/>
        <sz val="10"/>
        <rFont val="Arial"/>
        <family val="2"/>
        <charset val="204"/>
      </rPr>
      <t>I</t>
    </r>
  </si>
  <si>
    <r>
      <rPr>
        <b/>
        <sz val="10"/>
        <rFont val="Arial"/>
        <family val="2"/>
        <charset val="204"/>
      </rPr>
      <t>Поставка электротехнического оборудования</t>
    </r>
  </si>
  <si>
    <t>1</t>
  </si>
  <si>
    <t>Организация встраиваемой ТП в составе (оборудование МКС): - трансформатор силовой ATSE 250 кВА, 6/0,4 кВ, схема соединения обмоток - D/Y^11 - 2 шт. - распределительное устройство РУВН-6 кВ: RM6 типа NE-IDI - 2 шт., плата телемеханики - 3 шт., контакты 2 но + 2 нз функции I - 4 шт.; RM6 типа NE-IIII - 2 шт., УТКЗ - 6 шт., мотор редуктор функции I - 6 шт., плата телемеханики - 6 шт., контакты 2 но + 2 нз функции I - 8 шт. - распределительное устройство РУНН-0,4 кВ: РУ 0,4 кВ-10-1250-1250 - 1 компл. - АВР 6-20 кВ - 1 шт. - ШПСН - 2 шт. - ЩТЗТ - 2 шт. - ЩТМ - 1 шт. - ITR-3 - 2 шт. - кабельные перемычки РУВН и РУНН - компл. - заземляющее устройство (внешний и внутренний контур) - 1 компл. - адаптер изоляционный T-образный RICS-5133 - 8 компл. - светильник настенный со светодиодной лампой - 20 шт. - розетка с заземляющим контактом - 2 шт. - выключатель поворотный двухполюсный - 4 шт. - электроконвектор КЭ - 1 - 2 шт. - расходные, крепежные, изоляционные детали (согласно проектной документации)</t>
  </si>
  <si>
    <t>Организация встраиваемой ТП в составе (оборудование абонента): - трансформатор силовой ATSE 1000 кВА, 6/0,4 кВ, схема соединения обмоток - D/Y^11 - 2 шт. - распределительное устройство РУВН-6 кВ: RM6 типа NE-IDI VIP 400 - 2 шт., независимый расцепитель - 2 шт.; КСО ИТН - 2 шт. - ЯСН - 3 шт. - ЩТЗТ - 2 шт. - ШУ 2Т - 2 шт. - ITR-3 - 1 шт. - кабельные перемычки РУВН и РУНН (без учета КЛ для ГРЩ) - компл. - заземляющее устройство (внутренний контур) - 1 компл. - светильник настенный со светодиодной лампой - 10 шт. - розетка с заземляющим контактом - 2 шт. - выключатель поворотный двухполюсный - 3 шт. - электроконвектор КЭ - 1 - 1 шт. - расходные, крепежные, изоляционные детали (согласно проектной документации)</t>
  </si>
  <si>
    <t>Организация встраиваемой ТП в составе (оборудование абонента): - распределительное устройство РУНН-0,4 кВ: ГРЩ 2500 (АВВ) (аппараты, корпус АВВ, шины медные) -1 компл. - кабельные перемычки РУНН (трансформатор 1000 кВА (луч 4, луч Б) - ГРЩ (секция 1 и секция 2)) -компл.</t>
  </si>
  <si>
    <t>2</t>
  </si>
  <si>
    <t>Организация участков КЛ 10 (0,4) кВ от точек врезки до новой ТП: - кабель силовой марки АПвПуг 3х(1х120/35)(суммарная длина кабеля « 676 м) - кабель силовой марки АПвБШп(г) 4х95 (суммарная длина кабеля « 257 м) - песок - 33,32 м куб. - концевые термоусаживаемые муфты POLT 12D/1X0-L10D - 4 компл. - муфты соединительные СПтп10-70/120 - 4 компл. - концевые термоусаживаемые муфты 4КВтп-МКС-70/120 - 4 шт. - муфты соединительные 4Стп-МКС 150/240 - 4 шт. - закладные детали для устройства пересечений с существующими инженерными коммуникациями (труба ПНД d160 « 232 м («Эколайн Мультипро» с индексом МКС), уплотнители кабельных проходов УКПт - 44 шт., заглушки для резервных труб ПКП-2 - 18 шт.) - асфальтобетон мелкозернистый - 2,79 м куб. - асфальтобетон крупнозернистый - 2,28 м куб. - бетон В 7,5 - 4,57 м куб.</t>
  </si>
  <si>
    <r>
      <rPr>
        <b/>
        <sz val="10"/>
        <rFont val="Arial"/>
        <family val="2"/>
        <charset val="204"/>
      </rPr>
      <t>ИТОГО СТОИМОСТЬ ЭТАПА:</t>
    </r>
  </si>
  <si>
    <r>
      <rPr>
        <b/>
        <sz val="10"/>
        <rFont val="Arial"/>
        <family val="2"/>
        <charset val="204"/>
      </rPr>
      <t>II</t>
    </r>
  </si>
  <si>
    <r>
      <rPr>
        <b/>
        <sz val="10"/>
        <rFont val="Arial"/>
        <family val="2"/>
        <charset val="204"/>
      </rPr>
      <t>Исходно-разрешительная документация</t>
    </r>
  </si>
  <si>
    <t>Оформление исходно-разрешительной документации для проведения земляных работ при прокладке кабельных линий: - открытие ордера объединения административно-технических инспекций г. Москвы (ОАТИ) на производство земляных работ по разработке кабельной траншеи - разработка проекта производства работ (ППР) и согласование плана-графика по прокладке кабельных линий</t>
  </si>
  <si>
    <r>
      <rPr>
        <b/>
        <sz val="10"/>
        <rFont val="Arial"/>
        <family val="2"/>
        <charset val="204"/>
      </rPr>
      <t>III</t>
    </r>
  </si>
  <si>
    <r>
      <rPr>
        <b/>
        <sz val="10"/>
        <rFont val="Arial"/>
        <family val="2"/>
        <charset val="204"/>
      </rPr>
      <t>Строительно-монтажные и пусконаладочные работы</t>
    </r>
  </si>
  <si>
    <t>Выполнение комплекса электромонтажных работ для нового строительства: - земляные работы по разработке траншеи под прокладку кабельной линии (52,2+21,6 м) - устройство песчаной подушки - укладка закладных деталей в местах пересечения кабельной трассы с существующими инженерными коммуникациями - прокладка кабеля марки АПвПуг 3х(1х120/35), АПвБШп(г) 4х95 - монтаж муфт концевых и соединительных - выполнение благоустройства в местах разработки кабельной траншеи - доставка материалов и оборудования на объект</t>
  </si>
  <si>
    <t>Устройство ТП: - сооружение РУВН 6 кВ встроенной ТП - организация кабельных вводов от РУВН 6 кВ до силовых трансформаторов - установка силовых трансформаторов aTSE 1000 кВА, 6/0,4 кВ - 2 шт., aTSE 250 кВА, 6/0,4 кВ - 2 шт. - сооружение РУНН 0,4 кВ встроенной ТП: монтаж ГРЩ 2500, монтаж РУ 0,4 кВ-10-1250-1250 - монтаж кабельных перемычек ВН, НН - организация учета - организация контура заземления (внешнего и внутреннего)</t>
  </si>
  <si>
    <t>- сооружение РУНН 0,4 кВ встроенной ТП: монтаж ГРЩ 2500, монтаж РУ 0,4 кВ-10-1250-1250 - монтаж кабельных перемычек НН (трансформатор 1000 кВА (луч 4, луч Б) - ГРЩ (секция 1 и секция 2))</t>
  </si>
  <si>
    <t>Пусконаладочные работы: - наладка устройств релейной защиты и автоматики, цепей вторичной коммутации во вновь сооружаемой ТП - измерение сопротивления изоляции кабельных линий - фазировка ЛЭП - проверка наличия цепи между заземлителями и заземленными элементами - электроизмерительная лаборатория - технический отчет (техническая документация)</t>
  </si>
  <si>
    <t>Закрытие исходно-разрешительной документации для проведения земляных работ при прокладке кабельных линий: - контрольно-геодезическая съемка (КГС) подземных коммуникаций по факту завершения прокладки кабельных линий (геодезические измерения, камеральная обработка результатов съемки, размещение исполнительной схемы на Сводном плане подземных коммуникаций и сооружений в г. Москве) - закрытие ордера объединения административно-технических инспекций г. Москвы (ОАТИ) на производство земляных работ по разработке кабельной траншеи</t>
  </si>
  <si>
    <r>
      <rPr>
        <b/>
        <sz val="10"/>
        <rFont val="Arial"/>
        <family val="2"/>
        <charset val="204"/>
      </rPr>
      <t>IV</t>
    </r>
  </si>
  <si>
    <r>
      <rPr>
        <b/>
        <sz val="10"/>
        <rFont val="Arial"/>
        <family val="2"/>
        <charset val="204"/>
      </rPr>
      <t>Документальное сопровождение окончания процесса технологического присоединения</t>
    </r>
  </si>
  <si>
    <t>Документальное сопровождение процесса выноса (замещения) объектов электросетевого хозяйства ПАО «МОЭСК»: - получение разрешения на допуск в эксплуатацию энергетического объекта (вновь сооружаемого) от Ростехнадзора - передача в собственность МКС - филиала ПАО «МОЭСК» полностью законченных строительством электрические сети (КЛ 6 кВ) и трансформаторную подстанцию (РУ 6 кВ и силовые трансформаторы) - переоформление Акта об осуществлении технологического присоединения (для абонентов по 0,4 кв)</t>
  </si>
  <si>
    <t>Документальное сопровождение процесса технологического присоединения: - переоформление Акта об осуществлении технологического присоединения - получение Акта допуска прибора учета в эксплуатацию</t>
  </si>
  <si>
    <t>- оформление заявки на вызов специалиста Ростехнадзора - сдача электроустановки инспектору Ростехнадзора - получение акта допуска в эксплуатацию электроустановки от Ростехнадзора</t>
  </si>
  <si>
    <t>- корректировка Договора энергоснабжения с энергосбытовой компанией</t>
  </si>
  <si>
    <t>Примечание:</t>
  </si>
  <si>
    <t>1. Плата по заключенному соглашению о компенсации потерь (СКП) на ликвидируемые и выносимые из зоны строительства и благоустройства территории электрические сети осуществляется Заказчиком отдельно по выставленному счету ПАО «МОЭСК».</t>
  </si>
  <si>
    <t>2. Распределительное устройство РУНН-0,4 кВ: ГРЩ 2500 можно выполнить на оборудовании Schneider Electric. Тогда стоимость оборудования ГРЩ будет составлять 3 125 000 руб. с учетом НДС. Стоимость кабельных перемычек РУНН составляет 620 000 руб. с учетом НДС.</t>
  </si>
  <si>
    <t>Цена об-ния, МТР</t>
  </si>
  <si>
    <t>3</t>
  </si>
  <si>
    <t xml:space="preserve">Стоимость МТР, рублей </t>
  </si>
  <si>
    <t xml:space="preserve">Стоимость работ, рублей </t>
  </si>
  <si>
    <t>Фазировка кабельных линий</t>
  </si>
  <si>
    <t>линия</t>
  </si>
  <si>
    <t xml:space="preserve">Технический отчет (техническая документация) </t>
  </si>
  <si>
    <t>3.1</t>
  </si>
  <si>
    <t>3.2</t>
  </si>
  <si>
    <t>3.3</t>
  </si>
  <si>
    <t>3.4</t>
  </si>
  <si>
    <t xml:space="preserve">Общая стоимость, рублей, в т.ч.: </t>
  </si>
  <si>
    <t>Общий срок реализации проекта, кал.дней</t>
  </si>
  <si>
    <t>Срок поставки МТР, кал.дней</t>
  </si>
  <si>
    <t>Трудозатраты, чел.час</t>
  </si>
  <si>
    <t>БЮДЖЕТ ПРОЕКТА, включая:</t>
  </si>
  <si>
    <t>Субкооперация, расходные статьи</t>
  </si>
  <si>
    <t>Рентабельность Энерготрест, руб</t>
  </si>
  <si>
    <t>Рентабельность Энерготрест, %</t>
  </si>
  <si>
    <t>Трудоемкость Энерготрест, руб/день</t>
  </si>
  <si>
    <t>Расходные статьи, включая:</t>
  </si>
  <si>
    <t>Аренда/привлечение  авто-, технологической техники</t>
  </si>
  <si>
    <t>Материалы</t>
  </si>
  <si>
    <t>2.6</t>
  </si>
  <si>
    <t>2.7</t>
  </si>
  <si>
    <t>2.8</t>
  </si>
  <si>
    <t>2.9</t>
  </si>
  <si>
    <t>2.10</t>
  </si>
  <si>
    <t>Испытание кабельных линий 6 кВ</t>
  </si>
  <si>
    <t>Временные здания и сооружения</t>
  </si>
  <si>
    <t>3.5</t>
  </si>
  <si>
    <t>3.6</t>
  </si>
  <si>
    <t>3.7</t>
  </si>
  <si>
    <t>3.8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</si>
  <si>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</si>
  <si>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</si>
  <si>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</si>
  <si>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</si>
  <si>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</si>
  <si>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</si>
  <si>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>Измерение сопротивление изоляции силовых шин 1,2 (С.Ш.)</t>
  </si>
  <si>
    <t>Испытание силового трансформатора</t>
  </si>
  <si>
    <t>Испытание ячейки КСО</t>
  </si>
  <si>
    <t>м3.</t>
  </si>
  <si>
    <t>Спецтехника</t>
  </si>
  <si>
    <t>смена</t>
  </si>
  <si>
    <t>Монтаж заземления</t>
  </si>
  <si>
    <t>контур</t>
  </si>
  <si>
    <t>ПНР, лабораторные испытания 2БРТП</t>
  </si>
  <si>
    <t>Проверка меж блочных, меж панельных электрических, сигнальных связей</t>
  </si>
  <si>
    <t>комплекс</t>
  </si>
  <si>
    <t>Проверка, наладка АВР</t>
  </si>
  <si>
    <t>Выемка гунта</t>
  </si>
  <si>
    <t>Подготовка подушки из песочного основания</t>
  </si>
  <si>
    <t>Верхняя подушка из песочного оснавания</t>
  </si>
  <si>
    <t>Укладка плитки ПЗК</t>
  </si>
  <si>
    <t>Обратная засыпка траншет</t>
  </si>
  <si>
    <t>Монтаж кабельных соединительных муфт</t>
  </si>
  <si>
    <t>Монтаж кабельных концевых муфт</t>
  </si>
  <si>
    <t>Укладка закладных труб д=225</t>
  </si>
  <si>
    <t>м.п</t>
  </si>
  <si>
    <t>Срок выполнения работ, раб.дней</t>
  </si>
  <si>
    <t>Испытание силового кабеля 10 кВ</t>
  </si>
  <si>
    <t>линии</t>
  </si>
  <si>
    <t>Планировка с установкой блоков ФБС</t>
  </si>
  <si>
    <t>Консалтинг</t>
  </si>
  <si>
    <t>усл</t>
  </si>
  <si>
    <t>Подготовка исполнительной документации по СМР, ЭМР, ПНР</t>
  </si>
  <si>
    <t>Геодезическая съёмка с исполнительной схемой</t>
  </si>
  <si>
    <t>Разработка проектной документации ПИР</t>
  </si>
  <si>
    <t>Согласование проектной документации в Ростехнадзоре</t>
  </si>
  <si>
    <t>Сдача электрохозяйства с получением положительного заключения в Ростехнадзоре</t>
  </si>
  <si>
    <r>
      <t>СМР 2БРТП 400/6/0,4кВ с кабельны</t>
    </r>
    <r>
      <rPr>
        <sz val="11"/>
        <color theme="1"/>
        <rFont val="Times New Roman"/>
        <family val="1"/>
        <charset val="204"/>
      </rPr>
      <t xml:space="preserve">ми вводами ВН, НН </t>
    </r>
  </si>
  <si>
    <t>Согласование проектной документации в МОЭСК, МКС</t>
  </si>
  <si>
    <t>Монтаж верхних блоков на подготовленное основание (строительная, электротехническая связь)</t>
  </si>
  <si>
    <t xml:space="preserve">Такелажные работы, монтаж, ошиновка трансформатора силового ТМГ-400/6/0,4 </t>
  </si>
  <si>
    <t>Испытание автоматических выключателей</t>
  </si>
  <si>
    <t>3.9</t>
  </si>
  <si>
    <t>СМР на прокладку двух кабельных линий в земле от ВЛ-6 кВ до вновь строящейся 2БКТП- 400/6/0,4</t>
  </si>
  <si>
    <t>Перекладка силовой кабеля в земля ААШв-6 (АСБ) 3х95</t>
  </si>
  <si>
    <t>Лабораторные испытания 2 КЛ-6 кВ</t>
  </si>
  <si>
    <t>Прокладка силового кабеля ААШв-6 (АСБ) 3х95</t>
  </si>
  <si>
    <t>Расчет на выполнение комплекса работпо прокладке линии 2КЛ-6 кВ от разъединителя ВЛ-6 кВ до вновь строящейся  2КТПН-400/6/0,4 кВ. по адресу: Московская облсть, Одинцовский район</t>
  </si>
  <si>
    <t xml:space="preserve">Расчет на выполнение комплекса СМР, ПНР 2КТПН-400/6/0,4 кВ и КЛ-10 кВ по адресу: Московская облсть, Одинцовский район,  </t>
  </si>
  <si>
    <r>
      <rPr>
        <b/>
        <sz val="11"/>
        <color theme="1"/>
        <rFont val="Times New Roman"/>
        <family val="1"/>
        <charset val="204"/>
      </rPr>
      <t xml:space="preserve">* </t>
    </r>
    <r>
      <rPr>
        <sz val="11"/>
        <color theme="1"/>
        <rFont val="Times New Roman"/>
        <family val="1"/>
        <charset val="204"/>
      </rPr>
      <t>Стоимость официальных согласований — заказчик оплачивает отдельно по счетам</t>
    </r>
  </si>
  <si>
    <t>Услуги МОСГЕОРЕСТа (запрос геоподосновы, вызов на место, сдача готовой работы физики и эл. вариант)</t>
  </si>
  <si>
    <t>алюминий 4х185</t>
  </si>
  <si>
    <t>Перекладка силовой кабеля в земля 0,4 кВ ВБбШвнг-LS 4*120 (по две кабельной линии с каждой секции шин).</t>
  </si>
  <si>
    <t>на алюм. кабеле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</si>
</sst>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6" fillId="0" borderId="0"/>
  </cellStyleXfs>
  <cellXfs count="153">
    <xf numFmtId="0" fontId="0" fillId="0" borderId="0" xfId="0"/>
    <xf numFmtId="0" fontId="5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vertical="center" wrapText="1"/>
    </xf>
    <xf numFmtId="0" fontId="3" fillId="2" borderId="0" xfId="2" applyFont="1" applyFill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center"/>
    </xf>
    <xf numFmtId="0" fontId="3" fillId="2" borderId="0" xfId="2" applyFont="1" applyFill="1" applyAlignment="1"/>
    <xf numFmtId="3" fontId="3" fillId="2" borderId="6" xfId="2" applyNumberFormat="1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wrapText="1"/>
    </xf>
    <xf numFmtId="0" fontId="5" fillId="2" borderId="6" xfId="2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left" wrapText="1"/>
    </xf>
    <xf numFmtId="164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/>
    <xf numFmtId="0" fontId="3" fillId="3" borderId="6" xfId="2" applyFont="1" applyFill="1" applyBorder="1" applyAlignment="1">
      <alignment horizontal="left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right" wrapText="1"/>
    </xf>
    <xf numFmtId="0" fontId="3" fillId="3" borderId="6" xfId="2" applyFont="1" applyFill="1" applyBorder="1" applyAlignment="1">
      <alignment horizontal="justify" wrapText="1"/>
    </xf>
    <xf numFmtId="164" fontId="3" fillId="3" borderId="6" xfId="2" applyNumberFormat="1" applyFont="1" applyFill="1" applyBorder="1" applyAlignment="1">
      <alignment horizontal="center" vertical="center" wrapText="1"/>
    </xf>
    <xf numFmtId="0" fontId="3" fillId="3" borderId="6" xfId="2" applyFont="1" applyFill="1" applyBorder="1" applyAlignment="1"/>
    <xf numFmtId="0" fontId="3" fillId="5" borderId="6" xfId="2" applyFont="1" applyFill="1" applyBorder="1" applyAlignment="1">
      <alignment horizontal="justify" wrapText="1"/>
    </xf>
    <xf numFmtId="164" fontId="3" fillId="5" borderId="6" xfId="2" applyNumberFormat="1" applyFont="1" applyFill="1" applyBorder="1" applyAlignment="1">
      <alignment horizontal="center" vertical="center" wrapText="1"/>
    </xf>
    <xf numFmtId="0" fontId="3" fillId="5" borderId="6" xfId="2" applyFont="1" applyFill="1" applyBorder="1" applyAlignment="1"/>
    <xf numFmtId="0" fontId="3" fillId="5" borderId="6" xfId="2" applyFont="1" applyFill="1" applyBorder="1" applyAlignment="1">
      <alignment horizontal="left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justify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justify" wrapText="1"/>
    </xf>
    <xf numFmtId="164" fontId="3" fillId="4" borderId="6" xfId="2" applyNumberFormat="1" applyFont="1" applyFill="1" applyBorder="1" applyAlignment="1">
      <alignment horizontal="center" vertical="center" wrapText="1"/>
    </xf>
    <xf numFmtId="0" fontId="3" fillId="4" borderId="6" xfId="2" applyFont="1" applyFill="1" applyBorder="1" applyAlignment="1"/>
    <xf numFmtId="164" fontId="5" fillId="2" borderId="6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>
      <alignment wrapText="1"/>
    </xf>
    <xf numFmtId="0" fontId="3" fillId="2" borderId="0" xfId="2" applyFont="1" applyFill="1" applyAlignment="1">
      <alignment horizontal="center" vertical="center" wrapText="1"/>
    </xf>
    <xf numFmtId="164" fontId="3" fillId="2" borderId="0" xfId="2" applyNumberFormat="1" applyFont="1" applyFill="1" applyAlignment="1"/>
    <xf numFmtId="4" fontId="8" fillId="2" borderId="0" xfId="1" applyNumberFormat="1" applyFont="1" applyFill="1" applyAlignment="1">
      <alignment horizontal="center" vertical="center" wrapText="1"/>
    </xf>
    <xf numFmtId="4" fontId="9" fillId="2" borderId="0" xfId="1" applyNumberFormat="1" applyFont="1" applyFill="1" applyAlignment="1">
      <alignment horizontal="center" vertical="center"/>
    </xf>
    <xf numFmtId="4" fontId="9" fillId="2" borderId="0" xfId="1" applyNumberFormat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 vertical="center" wrapText="1"/>
    </xf>
    <xf numFmtId="4" fontId="9" fillId="2" borderId="8" xfId="1" applyNumberFormat="1" applyFont="1" applyFill="1" applyBorder="1" applyAlignment="1">
      <alignment horizontal="center" vertical="center" wrapText="1"/>
    </xf>
    <xf numFmtId="4" fontId="9" fillId="2" borderId="9" xfId="1" applyNumberFormat="1" applyFont="1" applyFill="1" applyBorder="1" applyAlignment="1">
      <alignment horizontal="center" vertical="center" wrapText="1"/>
    </xf>
    <xf numFmtId="4" fontId="9" fillId="2" borderId="9" xfId="1" applyNumberFormat="1" applyFont="1" applyFill="1" applyBorder="1" applyAlignment="1">
      <alignment horizontal="center" vertical="center"/>
    </xf>
    <xf numFmtId="4" fontId="9" fillId="6" borderId="6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2" applyNumberFormat="1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2" borderId="0" xfId="2" applyNumberFormat="1" applyFont="1" applyFill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 vertical="center" wrapText="1"/>
    </xf>
    <xf numFmtId="4" fontId="9" fillId="6" borderId="7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2" applyNumberFormat="1" applyFont="1" applyFill="1" applyAlignment="1">
      <alignment horizontal="center" vertical="center"/>
    </xf>
    <xf numFmtId="4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 applyAlignment="1">
      <alignment horizontal="center"/>
    </xf>
    <xf numFmtId="4" fontId="8" fillId="2" borderId="1" xfId="2" applyNumberFormat="1" applyFont="1" applyFill="1" applyBorder="1" applyAlignment="1">
      <alignment horizontal="center" vertical="center"/>
    </xf>
    <xf numFmtId="4" fontId="8" fillId="7" borderId="6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 wrapText="1"/>
    </xf>
    <xf numFmtId="4" fontId="8" fillId="0" borderId="6" xfId="2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10" fillId="0" borderId="6" xfId="2" applyNumberFormat="1" applyFont="1" applyFill="1" applyBorder="1" applyAlignment="1">
      <alignment horizontal="center" vertical="center"/>
    </xf>
    <xf numFmtId="4" fontId="10" fillId="2" borderId="6" xfId="2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0" borderId="2" xfId="2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0" xfId="1" applyNumberFormat="1" applyFont="1" applyFill="1" applyAlignment="1">
      <alignment horizontal="center" vertical="center" wrapText="1"/>
    </xf>
    <xf numFmtId="4" fontId="8" fillId="2" borderId="0" xfId="1" applyNumberFormat="1" applyFont="1" applyFill="1" applyAlignment="1">
      <alignment horizontal="center" vertical="center"/>
    </xf>
    <xf numFmtId="4" fontId="8" fillId="2" borderId="6" xfId="1" applyNumberFormat="1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 vertical="center"/>
    </xf>
    <xf numFmtId="4" fontId="8" fillId="7" borderId="6" xfId="2" applyNumberFormat="1" applyFont="1" applyFill="1" applyBorder="1" applyAlignment="1">
      <alignment horizontal="center" vertical="center"/>
    </xf>
    <xf numFmtId="4" fontId="8" fillId="2" borderId="6" xfId="1" applyNumberFormat="1" applyFont="1" applyFill="1" applyBorder="1" applyAlignment="1">
      <alignment horizontal="center" vertical="center"/>
    </xf>
    <xf numFmtId="4" fontId="8" fillId="2" borderId="6" xfId="2" applyNumberFormat="1" applyFont="1" applyFill="1" applyBorder="1" applyAlignment="1">
      <alignment horizontal="center" vertical="center"/>
    </xf>
    <xf numFmtId="4" fontId="9" fillId="6" borderId="8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8" xfId="1" applyNumberFormat="1" applyFont="1" applyFill="1" applyBorder="1" applyAlignment="1">
      <alignment horizontal="center" vertical="center"/>
    </xf>
    <xf numFmtId="4" fontId="9" fillId="2" borderId="13" xfId="1" applyNumberFormat="1" applyFont="1" applyFill="1" applyBorder="1" applyAlignment="1">
      <alignment horizontal="center" vertical="center"/>
    </xf>
    <xf numFmtId="4" fontId="9" fillId="6" borderId="6" xfId="2" applyNumberFormat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4" fontId="10" fillId="2" borderId="7" xfId="2" applyNumberFormat="1" applyFont="1" applyFill="1" applyBorder="1" applyAlignment="1">
      <alignment horizontal="center" vertical="center"/>
    </xf>
    <xf numFmtId="4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0" xfId="1" applyNumberFormat="1" applyFont="1" applyFill="1" applyAlignment="1">
      <alignment horizontal="center" vertical="center"/>
    </xf>
    <xf numFmtId="4" fontId="8" fillId="2" borderId="6" xfId="2" applyNumberFormat="1" applyFont="1" applyFill="1" applyBorder="1" applyAlignment="1">
      <alignment horizontal="center" vertical="center"/>
    </xf>
    <xf numFmtId="4" fontId="9" fillId="6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6" xfId="2" applyNumberFormat="1" applyFont="1" applyFill="1" applyBorder="1" applyAlignment="1">
      <alignment horizontal="center" vertical="center"/>
    </xf>
    <xf numFmtId="49" fontId="9" fillId="6" borderId="7" xfId="1" applyNumberFormat="1" applyFont="1" applyFill="1" applyBorder="1" applyAlignment="1">
      <alignment horizontal="center" vertical="center"/>
    </xf>
    <xf numFmtId="49" fontId="8" fillId="0" borderId="6" xfId="2" applyNumberFormat="1" applyFont="1" applyBorder="1" applyAlignment="1">
      <alignment horizontal="center" vertical="center"/>
    </xf>
    <xf numFmtId="4" fontId="8" fillId="2" borderId="6" xfId="1" applyNumberFormat="1" applyFont="1" applyFill="1" applyBorder="1" applyAlignment="1" applyProtection="1">
      <alignment horizontal="left" vertical="center" wrapText="1"/>
      <protection locked="0"/>
    </xf>
    <xf numFmtId="4" fontId="10" fillId="2" borderId="6" xfId="2" applyNumberFormat="1" applyFont="1" applyFill="1" applyBorder="1" applyAlignment="1">
      <alignment vertical="center"/>
    </xf>
    <xf numFmtId="4" fontId="11" fillId="0" borderId="6" xfId="2" applyNumberFormat="1" applyFont="1" applyBorder="1" applyAlignment="1">
      <alignment horizontal="center" vertical="center"/>
    </xf>
    <xf numFmtId="4" fontId="8" fillId="0" borderId="6" xfId="2" applyNumberFormat="1" applyFont="1" applyBorder="1" applyAlignment="1">
      <alignment horizontal="center" vertical="center"/>
    </xf>
    <xf numFmtId="4" fontId="8" fillId="0" borderId="0" xfId="2" applyNumberFormat="1" applyFont="1" applyAlignment="1">
      <alignment horizontal="center" vertical="center"/>
    </xf>
    <xf numFmtId="4" fontId="10" fillId="2" borderId="7" xfId="2" applyNumberFormat="1" applyFont="1" applyFill="1" applyBorder="1" applyAlignment="1">
      <alignment vertical="center"/>
    </xf>
    <xf numFmtId="4" fontId="8" fillId="0" borderId="6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/>
    </xf>
    <xf numFmtId="4" fontId="9" fillId="2" borderId="0" xfId="1" applyNumberFormat="1" applyFont="1" applyFill="1" applyAlignment="1">
      <alignment horizontal="center" vertical="center" wrapText="1"/>
    </xf>
    <xf numFmtId="4" fontId="8" fillId="2" borderId="0" xfId="1" applyNumberFormat="1" applyFont="1" applyFill="1" applyAlignment="1">
      <alignment horizontal="center" vertical="center"/>
    </xf>
    <xf numFmtId="4" fontId="8" fillId="2" borderId="6" xfId="1" applyNumberFormat="1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 vertical="center"/>
    </xf>
    <xf numFmtId="4" fontId="8" fillId="7" borderId="6" xfId="2" applyNumberFormat="1" applyFont="1" applyFill="1" applyBorder="1" applyAlignment="1">
      <alignment horizontal="center" vertical="center"/>
    </xf>
    <xf numFmtId="4" fontId="8" fillId="2" borderId="6" xfId="1" applyNumberFormat="1" applyFont="1" applyFill="1" applyBorder="1" applyAlignment="1">
      <alignment horizontal="center" vertical="center"/>
    </xf>
    <xf numFmtId="4" fontId="9" fillId="6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0" xfId="1" applyNumberFormat="1" applyFont="1" applyFill="1" applyBorder="1" applyAlignment="1">
      <alignment horizontal="right" vertical="center"/>
    </xf>
    <xf numFmtId="4" fontId="8" fillId="2" borderId="10" xfId="1" applyNumberFormat="1" applyFont="1" applyFill="1" applyBorder="1" applyAlignment="1">
      <alignment horizontal="right" vertical="center"/>
    </xf>
    <xf numFmtId="4" fontId="8" fillId="2" borderId="0" xfId="1" applyNumberFormat="1" applyFont="1" applyFill="1" applyAlignment="1">
      <alignment horizontal="center" vertical="center"/>
    </xf>
    <xf numFmtId="4" fontId="8" fillId="0" borderId="8" xfId="2" applyNumberFormat="1" applyFont="1" applyFill="1" applyBorder="1" applyAlignment="1">
      <alignment horizontal="center" vertical="center"/>
    </xf>
    <xf numFmtId="4" fontId="10" fillId="0" borderId="7" xfId="2" applyNumberFormat="1" applyFont="1" applyFill="1" applyBorder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/>
    </xf>
    <xf numFmtId="49" fontId="9" fillId="6" borderId="7" xfId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0" xfId="2" applyNumberFormat="1" applyFont="1" applyFill="1" applyAlignment="1">
      <alignment horizontal="center" vertical="center"/>
    </xf>
    <xf numFmtId="4" fontId="8" fillId="2" borderId="0" xfId="1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right" vertical="center"/>
    </xf>
    <xf numFmtId="4" fontId="8" fillId="2" borderId="10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Alignment="1">
      <alignment horizontal="center" vertical="center" wrapText="1"/>
    </xf>
    <xf numFmtId="4" fontId="8" fillId="2" borderId="0" xfId="1" applyNumberFormat="1" applyFont="1" applyFill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/>
    </xf>
    <xf numFmtId="4" fontId="8" fillId="2" borderId="9" xfId="1" applyNumberFormat="1" applyFont="1" applyFill="1" applyBorder="1" applyAlignment="1">
      <alignment horizontal="right" vertical="center"/>
    </xf>
    <xf numFmtId="4" fontId="8" fillId="2" borderId="13" xfId="1" applyNumberFormat="1" applyFont="1" applyFill="1" applyBorder="1" applyAlignment="1">
      <alignment horizontal="right" vertical="center"/>
    </xf>
    <xf numFmtId="4" fontId="8" fillId="2" borderId="3" xfId="1" applyNumberFormat="1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right" wrapText="1"/>
    </xf>
    <xf numFmtId="0" fontId="5" fillId="2" borderId="11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left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right" wrapText="1"/>
    </xf>
    <xf numFmtId="0" fontId="3" fillId="3" borderId="6" xfId="2" applyFont="1" applyFill="1" applyBorder="1" applyAlignment="1">
      <alignment horizontal="left" wrapText="1"/>
    </xf>
    <xf numFmtId="0" fontId="3" fillId="3" borderId="6" xfId="2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4" xr:uid="{00000000-0005-0000-0000-000002000000}"/>
    <cellStyle name="Обычный 4" xfId="3" xr:uid="{00000000-0005-0000-0000-000003000000}"/>
    <cellStyle name="Обычный 4 2" xfId="5" xr:uid="{00000000-0005-0000-0000-000004000000}"/>
    <cellStyle name="Обычный 5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5014</xdr:colOff>
      <xdr:row>7</xdr:row>
      <xdr:rowOff>320842</xdr:rowOff>
    </xdr:from>
    <xdr:to>
      <xdr:col>2</xdr:col>
      <xdr:colOff>3474120</xdr:colOff>
      <xdr:row>8</xdr:row>
      <xdr:rowOff>155409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9114" y="2749717"/>
          <a:ext cx="3469106" cy="158417"/>
        </a:xfrm>
        <a:prstGeom prst="rect">
          <a:avLst/>
        </a:prstGeom>
        <a:solidFill>
          <a:srgbClr val="FFFF00">
            <a:alpha val="4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lang="ru-RU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9 885 000 </a:t>
          </a:r>
          <a:r>
            <a:rPr lang="ru-RU" sz="1100" b="1">
              <a:solidFill>
                <a:srgbClr val="FF0000"/>
              </a:solidFill>
              <a:latin typeface="+mn-lt"/>
              <a:cs typeface="+mn-cs"/>
            </a:rPr>
            <a:t>р.</a:t>
          </a:r>
          <a:endParaRPr lang="ru-RU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3469106</xdr:colOff>
      <xdr:row>8</xdr:row>
      <xdr:rowOff>5013</xdr:rowOff>
    </xdr:from>
    <xdr:to>
      <xdr:col>2</xdr:col>
      <xdr:colOff>7369629</xdr:colOff>
      <xdr:row>9</xdr:row>
      <xdr:rowOff>5014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93206" y="2757738"/>
          <a:ext cx="3900523" cy="161926"/>
        </a:xfrm>
        <a:prstGeom prst="rect">
          <a:avLst/>
        </a:prstGeom>
        <a:solidFill>
          <a:srgbClr val="00B050">
            <a:alpha val="2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lang="ru-RU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????????????????</a:t>
          </a:r>
          <a:r>
            <a:rPr lang="ru-RU" sz="1100" b="1">
              <a:solidFill>
                <a:srgbClr val="FF0000"/>
              </a:solidFill>
              <a:latin typeface="+mn-lt"/>
              <a:cs typeface="+mn-cs"/>
            </a:rPr>
            <a:t>.</a:t>
          </a:r>
          <a:endParaRPr lang="ru-RU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43DA-ECCD-4210-856D-CA1C00401BE1}">
  <sheetPr>
    <pageSetUpPr fitToPage="1"/>
  </sheetPr>
  <dimension ref="A1:M333"/>
  <sheetViews>
    <sheetView tabSelected="1" workbookViewId="0">
      <selection activeCell="A44" sqref="A44:XFD56"/>
    </sheetView>
  </sheetViews>
  <sheetFormatPr defaultColWidth="9.140625" defaultRowHeight="15" zeroHeight="1" x14ac:dyDescent="0.25"/>
  <cols>
    <col min="1" max="1" width="3.140625" style="43" customWidth="1"/>
    <col min="2" max="2" width="5.7109375" style="114" customWidth="1"/>
    <col min="3" max="3" width="66.5703125" style="43" customWidth="1"/>
    <col min="4" max="4" width="15.42578125" style="44" customWidth="1"/>
    <col min="5" max="5" width="8.28515625" style="43" customWidth="1"/>
    <col min="6" max="6" width="13.42578125" style="43" customWidth="1"/>
    <col min="7" max="7" width="13.85546875" style="43" customWidth="1"/>
    <col min="8" max="8" width="14" style="43" customWidth="1"/>
    <col min="9" max="9" width="14.42578125" style="43" customWidth="1"/>
    <col min="10" max="10" width="16" style="43" customWidth="1"/>
    <col min="11" max="11" width="20.7109375" style="43" hidden="1" customWidth="1"/>
    <col min="12" max="13" width="10" style="43" hidden="1" customWidth="1"/>
    <col min="14" max="16384" width="9.140625" style="43"/>
  </cols>
  <sheetData>
    <row r="1" spans="2:11" s="74" customFormat="1" ht="4.5" customHeight="1" x14ac:dyDescent="0.25">
      <c r="B1" s="113"/>
      <c r="D1" s="40"/>
      <c r="H1" s="41"/>
    </row>
    <row r="2" spans="2:11" s="74" customFormat="1" ht="34.5" customHeight="1" x14ac:dyDescent="0.25">
      <c r="B2" s="125" t="s">
        <v>166</v>
      </c>
      <c r="C2" s="125"/>
      <c r="D2" s="125"/>
      <c r="E2" s="125"/>
      <c r="F2" s="125"/>
      <c r="G2" s="125"/>
      <c r="H2" s="125"/>
      <c r="I2" s="125"/>
      <c r="J2" s="125"/>
      <c r="K2" s="74" t="s">
        <v>171</v>
      </c>
    </row>
    <row r="3" spans="2:11" s="74" customFormat="1" x14ac:dyDescent="0.25">
      <c r="B3" s="126"/>
      <c r="C3" s="126"/>
      <c r="D3" s="40"/>
      <c r="E3" s="40"/>
      <c r="F3" s="73"/>
      <c r="G3" s="123" t="s">
        <v>94</v>
      </c>
      <c r="H3" s="123"/>
      <c r="I3" s="124"/>
      <c r="J3" s="75">
        <f>J24+J34+D52+D53+J17</f>
        <v>6631520</v>
      </c>
      <c r="K3" s="74">
        <f>J3-M30</f>
        <v>6393320</v>
      </c>
    </row>
    <row r="4" spans="2:11" s="74" customFormat="1" x14ac:dyDescent="0.25">
      <c r="B4" s="113"/>
      <c r="D4" s="40"/>
      <c r="E4" s="40"/>
      <c r="F4" s="73"/>
      <c r="G4" s="42"/>
      <c r="H4" s="123" t="s">
        <v>85</v>
      </c>
      <c r="I4" s="124"/>
      <c r="J4" s="75">
        <f>H24+H34</f>
        <v>4875520</v>
      </c>
    </row>
    <row r="5" spans="2:11" s="74" customFormat="1" x14ac:dyDescent="0.25">
      <c r="B5" s="114"/>
      <c r="C5" s="42"/>
      <c r="D5" s="44"/>
      <c r="E5" s="43"/>
      <c r="F5" s="43"/>
      <c r="G5" s="43"/>
      <c r="H5" s="123" t="s">
        <v>86</v>
      </c>
      <c r="I5" s="124"/>
      <c r="J5" s="75">
        <f>I24+I34+I17</f>
        <v>1756000</v>
      </c>
    </row>
    <row r="6" spans="2:11" s="74" customFormat="1" x14ac:dyDescent="0.25">
      <c r="B6" s="114"/>
      <c r="C6" s="42"/>
      <c r="D6" s="44"/>
      <c r="E6" s="43"/>
      <c r="F6" s="43"/>
      <c r="G6" s="43"/>
      <c r="H6" s="43"/>
      <c r="I6" s="43"/>
      <c r="J6" s="43"/>
    </row>
    <row r="7" spans="2:11" s="74" customFormat="1" x14ac:dyDescent="0.25">
      <c r="B7" s="114"/>
      <c r="C7" s="42"/>
      <c r="D7" s="44"/>
      <c r="E7" s="43"/>
      <c r="F7" s="43"/>
      <c r="G7" s="123" t="s">
        <v>95</v>
      </c>
      <c r="H7" s="123"/>
      <c r="I7" s="124"/>
      <c r="J7" s="76">
        <f>J8+J10</f>
        <v>65</v>
      </c>
    </row>
    <row r="8" spans="2:11" s="74" customFormat="1" x14ac:dyDescent="0.25">
      <c r="B8" s="114"/>
      <c r="C8" s="42"/>
      <c r="D8" s="44"/>
      <c r="E8" s="43"/>
      <c r="F8" s="43"/>
      <c r="G8" s="123" t="s">
        <v>96</v>
      </c>
      <c r="H8" s="123"/>
      <c r="I8" s="124"/>
      <c r="J8" s="76">
        <v>45</v>
      </c>
    </row>
    <row r="9" spans="2:11" s="110" customFormat="1" x14ac:dyDescent="0.25">
      <c r="B9" s="114"/>
      <c r="C9" s="42"/>
      <c r="D9" s="44"/>
      <c r="E9" s="122"/>
      <c r="F9" s="122"/>
      <c r="G9" s="108"/>
      <c r="H9" s="108"/>
      <c r="I9" s="109" t="s">
        <v>148</v>
      </c>
      <c r="J9" s="104">
        <v>40</v>
      </c>
    </row>
    <row r="10" spans="2:11" s="74" customFormat="1" x14ac:dyDescent="0.25">
      <c r="B10" s="114"/>
      <c r="C10" s="42"/>
      <c r="D10" s="44"/>
      <c r="E10" s="43"/>
      <c r="F10" s="43"/>
      <c r="G10" s="123" t="s">
        <v>144</v>
      </c>
      <c r="H10" s="123"/>
      <c r="I10" s="124"/>
      <c r="J10" s="76">
        <v>20</v>
      </c>
    </row>
    <row r="11" spans="2:11" s="74" customFormat="1" x14ac:dyDescent="0.25">
      <c r="B11" s="114"/>
      <c r="C11" s="42"/>
      <c r="D11" s="44"/>
      <c r="E11" s="43"/>
      <c r="F11" s="43"/>
      <c r="G11" s="137" t="s">
        <v>97</v>
      </c>
      <c r="H11" s="137"/>
      <c r="I11" s="138"/>
      <c r="J11" s="76">
        <f>8*J10*8</f>
        <v>1280</v>
      </c>
    </row>
    <row r="12" spans="2:11" s="74" customFormat="1" ht="12.75" customHeight="1" x14ac:dyDescent="0.25">
      <c r="B12" s="127" t="s">
        <v>0</v>
      </c>
      <c r="C12" s="130" t="s">
        <v>1</v>
      </c>
      <c r="D12" s="130" t="s">
        <v>2</v>
      </c>
      <c r="E12" s="130" t="s">
        <v>3</v>
      </c>
      <c r="F12" s="133" t="s">
        <v>4</v>
      </c>
      <c r="G12" s="134"/>
      <c r="H12" s="133" t="s">
        <v>18</v>
      </c>
      <c r="I12" s="134"/>
      <c r="J12" s="139"/>
    </row>
    <row r="13" spans="2:11" s="74" customFormat="1" x14ac:dyDescent="0.25">
      <c r="B13" s="128"/>
      <c r="C13" s="131"/>
      <c r="D13" s="131"/>
      <c r="E13" s="131"/>
      <c r="F13" s="135" t="s">
        <v>83</v>
      </c>
      <c r="G13" s="133" t="s">
        <v>5</v>
      </c>
      <c r="H13" s="135" t="s">
        <v>6</v>
      </c>
      <c r="I13" s="135" t="s">
        <v>7</v>
      </c>
      <c r="J13" s="130" t="s">
        <v>8</v>
      </c>
    </row>
    <row r="14" spans="2:11" s="74" customFormat="1" x14ac:dyDescent="0.25">
      <c r="B14" s="129"/>
      <c r="C14" s="132"/>
      <c r="D14" s="132"/>
      <c r="E14" s="132"/>
      <c r="F14" s="135"/>
      <c r="G14" s="133"/>
      <c r="H14" s="135"/>
      <c r="I14" s="135"/>
      <c r="J14" s="132" t="s">
        <v>8</v>
      </c>
    </row>
    <row r="15" spans="2:11" s="69" customFormat="1" x14ac:dyDescent="0.25">
      <c r="B15" s="115">
        <v>1</v>
      </c>
      <c r="C15" s="62">
        <v>2</v>
      </c>
      <c r="D15" s="62">
        <v>3</v>
      </c>
      <c r="E15" s="61">
        <v>4</v>
      </c>
      <c r="F15" s="61">
        <v>5</v>
      </c>
      <c r="G15" s="68">
        <v>6</v>
      </c>
      <c r="H15" s="61">
        <v>7</v>
      </c>
      <c r="I15" s="61">
        <v>8</v>
      </c>
      <c r="J15" s="61">
        <v>9</v>
      </c>
    </row>
    <row r="16" spans="2:11" s="74" customFormat="1" x14ac:dyDescent="0.25">
      <c r="B16" s="116"/>
      <c r="C16" s="45"/>
      <c r="D16" s="46"/>
      <c r="E16" s="47"/>
      <c r="F16" s="47"/>
      <c r="G16" s="47"/>
      <c r="H16" s="81"/>
      <c r="I16" s="47"/>
      <c r="J16" s="82"/>
    </row>
    <row r="17" spans="2:13" s="87" customFormat="1" ht="12.75" customHeight="1" x14ac:dyDescent="0.25">
      <c r="B17" s="91">
        <v>1</v>
      </c>
      <c r="C17" s="83" t="s">
        <v>148</v>
      </c>
      <c r="D17" s="48"/>
      <c r="E17" s="48"/>
      <c r="F17" s="48"/>
      <c r="G17" s="89"/>
      <c r="H17" s="48"/>
      <c r="I17" s="48">
        <f>SUM(I18:I23)</f>
        <v>625000</v>
      </c>
      <c r="J17" s="48">
        <f>SUM(J18:J23)</f>
        <v>625000</v>
      </c>
    </row>
    <row r="18" spans="2:13" s="51" customFormat="1" x14ac:dyDescent="0.25">
      <c r="B18" s="92" t="s">
        <v>117</v>
      </c>
      <c r="C18" s="93" t="s">
        <v>152</v>
      </c>
      <c r="D18" s="84" t="s">
        <v>149</v>
      </c>
      <c r="E18" s="50">
        <v>1</v>
      </c>
      <c r="F18" s="94"/>
      <c r="G18" s="70">
        <v>195000</v>
      </c>
      <c r="H18" s="95"/>
      <c r="I18" s="96">
        <f t="shared" ref="I18:I23" si="0">G18*E18</f>
        <v>195000</v>
      </c>
      <c r="J18" s="88">
        <f t="shared" ref="J18:J23" si="1">H18+I18</f>
        <v>195000</v>
      </c>
    </row>
    <row r="19" spans="2:13" s="97" customFormat="1" x14ac:dyDescent="0.25">
      <c r="B19" s="92" t="s">
        <v>118</v>
      </c>
      <c r="C19" s="93" t="s">
        <v>153</v>
      </c>
      <c r="D19" s="84" t="s">
        <v>149</v>
      </c>
      <c r="E19" s="50">
        <v>1</v>
      </c>
      <c r="F19" s="98"/>
      <c r="G19" s="70">
        <v>20000</v>
      </c>
      <c r="H19" s="95"/>
      <c r="I19" s="96">
        <f t="shared" si="0"/>
        <v>20000</v>
      </c>
      <c r="J19" s="88">
        <f t="shared" si="1"/>
        <v>20000</v>
      </c>
    </row>
    <row r="20" spans="2:13" s="97" customFormat="1" x14ac:dyDescent="0.25">
      <c r="B20" s="92" t="s">
        <v>119</v>
      </c>
      <c r="C20" s="93" t="s">
        <v>156</v>
      </c>
      <c r="D20" s="84" t="s">
        <v>149</v>
      </c>
      <c r="E20" s="50">
        <v>1</v>
      </c>
      <c r="F20" s="98"/>
      <c r="G20" s="70">
        <v>20000</v>
      </c>
      <c r="H20" s="95"/>
      <c r="I20" s="96">
        <f t="shared" si="0"/>
        <v>20000</v>
      </c>
      <c r="J20" s="104">
        <f t="shared" si="1"/>
        <v>20000</v>
      </c>
    </row>
    <row r="21" spans="2:13" s="97" customFormat="1" ht="30" x14ac:dyDescent="0.25">
      <c r="B21" s="92" t="s">
        <v>120</v>
      </c>
      <c r="C21" s="93" t="s">
        <v>154</v>
      </c>
      <c r="D21" s="84" t="s">
        <v>149</v>
      </c>
      <c r="E21" s="50">
        <v>1</v>
      </c>
      <c r="F21" s="98"/>
      <c r="G21" s="70">
        <v>300000</v>
      </c>
      <c r="H21" s="95"/>
      <c r="I21" s="96">
        <f t="shared" si="0"/>
        <v>300000</v>
      </c>
      <c r="J21" s="90">
        <f t="shared" si="1"/>
        <v>300000</v>
      </c>
    </row>
    <row r="22" spans="2:13" s="97" customFormat="1" x14ac:dyDescent="0.25">
      <c r="B22" s="92" t="s">
        <v>121</v>
      </c>
      <c r="C22" s="99" t="s">
        <v>150</v>
      </c>
      <c r="D22" s="84" t="s">
        <v>149</v>
      </c>
      <c r="E22" s="84">
        <v>1</v>
      </c>
      <c r="F22" s="85"/>
      <c r="G22" s="70">
        <v>30000</v>
      </c>
      <c r="H22" s="95"/>
      <c r="I22" s="96">
        <f t="shared" si="0"/>
        <v>30000</v>
      </c>
      <c r="J22" s="88">
        <f t="shared" si="1"/>
        <v>30000</v>
      </c>
    </row>
    <row r="23" spans="2:13" s="97" customFormat="1" x14ac:dyDescent="0.25">
      <c r="B23" s="92" t="s">
        <v>122</v>
      </c>
      <c r="C23" s="100" t="s">
        <v>151</v>
      </c>
      <c r="D23" s="84" t="s">
        <v>149</v>
      </c>
      <c r="E23" s="84">
        <v>2</v>
      </c>
      <c r="F23" s="85"/>
      <c r="G23" s="111">
        <v>30000</v>
      </c>
      <c r="H23" s="95"/>
      <c r="I23" s="96">
        <f t="shared" si="0"/>
        <v>60000</v>
      </c>
      <c r="J23" s="88">
        <f t="shared" si="1"/>
        <v>60000</v>
      </c>
    </row>
    <row r="24" spans="2:13" s="51" customFormat="1" x14ac:dyDescent="0.25">
      <c r="B24" s="117" t="s">
        <v>61</v>
      </c>
      <c r="C24" s="54" t="s">
        <v>155</v>
      </c>
      <c r="D24" s="54"/>
      <c r="E24" s="54"/>
      <c r="F24" s="54"/>
      <c r="G24" s="80"/>
      <c r="H24" s="48">
        <f>SUM(H26:H33)</f>
        <v>4875520</v>
      </c>
      <c r="I24" s="48">
        <f>SUM(I26:I33)</f>
        <v>839000</v>
      </c>
      <c r="J24" s="48">
        <f>SUM(J26:J33)</f>
        <v>5714520</v>
      </c>
    </row>
    <row r="25" spans="2:13" s="56" customFormat="1" x14ac:dyDescent="0.25">
      <c r="B25" s="118" t="s">
        <v>9</v>
      </c>
      <c r="C25" s="55" t="s">
        <v>147</v>
      </c>
      <c r="D25" s="55" t="s">
        <v>14</v>
      </c>
      <c r="E25" s="55">
        <v>23</v>
      </c>
      <c r="F25" s="55">
        <v>7500</v>
      </c>
      <c r="G25" s="71">
        <v>5000</v>
      </c>
      <c r="H25" s="88">
        <f t="shared" ref="H25:H33" si="2">E25*F25</f>
        <v>172500</v>
      </c>
      <c r="I25" s="67">
        <f t="shared" ref="I25:I33" si="3">E25*G25</f>
        <v>115000</v>
      </c>
      <c r="J25" s="88">
        <f t="shared" ref="J25:J30" si="4">H25+I25</f>
        <v>287500</v>
      </c>
    </row>
    <row r="26" spans="2:13" s="56" customFormat="1" ht="30" x14ac:dyDescent="0.25">
      <c r="B26" s="118" t="s">
        <v>10</v>
      </c>
      <c r="C26" s="86" t="s">
        <v>157</v>
      </c>
      <c r="D26" s="53" t="s">
        <v>15</v>
      </c>
      <c r="E26" s="55">
        <v>1</v>
      </c>
      <c r="F26" s="85">
        <v>3750000</v>
      </c>
      <c r="G26" s="71">
        <v>480000</v>
      </c>
      <c r="H26" s="63">
        <f t="shared" si="2"/>
        <v>3750000</v>
      </c>
      <c r="I26" s="67">
        <f t="shared" si="3"/>
        <v>480000</v>
      </c>
      <c r="J26" s="79">
        <f t="shared" si="4"/>
        <v>4230000</v>
      </c>
    </row>
    <row r="27" spans="2:13" s="51" customFormat="1" ht="30" x14ac:dyDescent="0.25">
      <c r="B27" s="118" t="s">
        <v>11</v>
      </c>
      <c r="C27" s="52" t="s">
        <v>158</v>
      </c>
      <c r="D27" s="50" t="s">
        <v>14</v>
      </c>
      <c r="E27" s="50">
        <v>2</v>
      </c>
      <c r="F27" s="85">
        <v>260000</v>
      </c>
      <c r="G27" s="71">
        <v>45000</v>
      </c>
      <c r="H27" s="79">
        <f t="shared" si="2"/>
        <v>520000</v>
      </c>
      <c r="I27" s="67">
        <f t="shared" si="3"/>
        <v>90000</v>
      </c>
      <c r="J27" s="79">
        <f t="shared" si="4"/>
        <v>610000</v>
      </c>
    </row>
    <row r="28" spans="2:13" s="51" customFormat="1" ht="15.75" customHeight="1" x14ac:dyDescent="0.25">
      <c r="B28" s="118" t="s">
        <v>12</v>
      </c>
      <c r="C28" s="57" t="s">
        <v>129</v>
      </c>
      <c r="D28" s="50" t="s">
        <v>130</v>
      </c>
      <c r="E28" s="50">
        <v>1</v>
      </c>
      <c r="F28" s="85">
        <v>12000</v>
      </c>
      <c r="G28" s="72">
        <v>20000</v>
      </c>
      <c r="H28" s="79">
        <f t="shared" si="2"/>
        <v>12000</v>
      </c>
      <c r="I28" s="67">
        <f t="shared" si="3"/>
        <v>20000</v>
      </c>
      <c r="J28" s="79">
        <f t="shared" si="4"/>
        <v>32000</v>
      </c>
    </row>
    <row r="29" spans="2:13" s="51" customFormat="1" ht="15.75" customHeight="1" x14ac:dyDescent="0.25">
      <c r="B29" s="118" t="s">
        <v>13</v>
      </c>
      <c r="C29" s="57" t="s">
        <v>162</v>
      </c>
      <c r="D29" s="50" t="s">
        <v>16</v>
      </c>
      <c r="E29" s="50">
        <v>20</v>
      </c>
      <c r="F29" s="112">
        <v>776</v>
      </c>
      <c r="G29" s="72">
        <v>1550</v>
      </c>
      <c r="H29" s="88">
        <f t="shared" si="2"/>
        <v>15520</v>
      </c>
      <c r="I29" s="67">
        <f t="shared" si="3"/>
        <v>31000</v>
      </c>
      <c r="J29" s="88">
        <f t="shared" si="4"/>
        <v>46520</v>
      </c>
      <c r="K29" s="56" t="s">
        <v>169</v>
      </c>
    </row>
    <row r="30" spans="2:13" s="51" customFormat="1" ht="31.5" customHeight="1" x14ac:dyDescent="0.25">
      <c r="B30" s="118" t="s">
        <v>13</v>
      </c>
      <c r="C30" s="57" t="s">
        <v>170</v>
      </c>
      <c r="D30" s="50" t="s">
        <v>16</v>
      </c>
      <c r="E30" s="50">
        <v>120</v>
      </c>
      <c r="F30" s="112">
        <v>3250</v>
      </c>
      <c r="G30" s="72">
        <v>1550</v>
      </c>
      <c r="H30" s="104">
        <f>E30*F30</f>
        <v>390000</v>
      </c>
      <c r="I30" s="67">
        <f t="shared" ref="I30" si="5">E30*G30</f>
        <v>186000</v>
      </c>
      <c r="J30" s="104">
        <f t="shared" si="4"/>
        <v>576000</v>
      </c>
      <c r="K30" s="56">
        <v>1265</v>
      </c>
      <c r="L30" s="56">
        <f>K30*E30</f>
        <v>151800</v>
      </c>
      <c r="M30" s="51">
        <f>H30-L30</f>
        <v>238200</v>
      </c>
    </row>
    <row r="31" spans="2:13" s="51" customFormat="1" x14ac:dyDescent="0.25">
      <c r="B31" s="118" t="s">
        <v>106</v>
      </c>
      <c r="C31" s="64" t="s">
        <v>140</v>
      </c>
      <c r="D31" s="65" t="s">
        <v>14</v>
      </c>
      <c r="E31" s="65">
        <v>2</v>
      </c>
      <c r="F31" s="67">
        <v>7000</v>
      </c>
      <c r="G31" s="49">
        <v>6000</v>
      </c>
      <c r="H31" s="104">
        <f t="shared" si="2"/>
        <v>14000</v>
      </c>
      <c r="I31" s="67">
        <f t="shared" si="3"/>
        <v>12000</v>
      </c>
      <c r="J31" s="104">
        <f t="shared" ref="J31" si="6">H31+I31</f>
        <v>26000</v>
      </c>
    </row>
    <row r="32" spans="2:13" s="51" customFormat="1" x14ac:dyDescent="0.25">
      <c r="B32" s="118" t="s">
        <v>107</v>
      </c>
      <c r="C32" s="64" t="s">
        <v>141</v>
      </c>
      <c r="D32" s="65" t="s">
        <v>14</v>
      </c>
      <c r="E32" s="65">
        <v>4</v>
      </c>
      <c r="F32" s="67">
        <v>6000</v>
      </c>
      <c r="G32" s="49">
        <v>5000</v>
      </c>
      <c r="H32" s="104">
        <f t="shared" si="2"/>
        <v>24000</v>
      </c>
      <c r="I32" s="67">
        <f t="shared" ref="I32" si="7">E32*G32</f>
        <v>20000</v>
      </c>
      <c r="J32" s="104">
        <f t="shared" ref="J32" si="8">H32+I32</f>
        <v>44000</v>
      </c>
    </row>
    <row r="33" spans="1:10" s="51" customFormat="1" x14ac:dyDescent="0.25">
      <c r="B33" s="118" t="s">
        <v>108</v>
      </c>
      <c r="C33" s="64" t="s">
        <v>127</v>
      </c>
      <c r="D33" s="58" t="s">
        <v>128</v>
      </c>
      <c r="E33" s="65">
        <v>5</v>
      </c>
      <c r="F33" s="85">
        <v>30000</v>
      </c>
      <c r="G33" s="72"/>
      <c r="H33" s="79">
        <f t="shared" si="2"/>
        <v>150000</v>
      </c>
      <c r="I33" s="67">
        <f t="shared" si="3"/>
        <v>0</v>
      </c>
      <c r="J33" s="79">
        <f>H33+I33</f>
        <v>150000</v>
      </c>
    </row>
    <row r="34" spans="1:10" s="51" customFormat="1" x14ac:dyDescent="0.25">
      <c r="B34" s="117" t="s">
        <v>84</v>
      </c>
      <c r="C34" s="54" t="s">
        <v>131</v>
      </c>
      <c r="D34" s="54"/>
      <c r="E34" s="54"/>
      <c r="F34" s="54"/>
      <c r="G34" s="80"/>
      <c r="H34" s="54"/>
      <c r="I34" s="54">
        <f>SUM(I35:I43)</f>
        <v>292000</v>
      </c>
      <c r="J34" s="54">
        <f>SUM(J35:J43)</f>
        <v>292000</v>
      </c>
    </row>
    <row r="35" spans="1:10" s="51" customFormat="1" x14ac:dyDescent="0.25">
      <c r="B35" s="120" t="s">
        <v>90</v>
      </c>
      <c r="C35" s="53" t="s">
        <v>124</v>
      </c>
      <c r="D35" s="53" t="s">
        <v>14</v>
      </c>
      <c r="E35" s="76">
        <v>2</v>
      </c>
      <c r="F35" s="76"/>
      <c r="G35" s="49">
        <v>30000</v>
      </c>
      <c r="H35" s="59"/>
      <c r="I35" s="76">
        <f t="shared" ref="I35:I43" si="9">E35*G35</f>
        <v>60000</v>
      </c>
      <c r="J35" s="76">
        <f t="shared" ref="J35:J43" si="10">H35+I35</f>
        <v>60000</v>
      </c>
    </row>
    <row r="36" spans="1:10" s="51" customFormat="1" ht="30" x14ac:dyDescent="0.25">
      <c r="B36" s="120" t="s">
        <v>91</v>
      </c>
      <c r="C36" s="53" t="s">
        <v>132</v>
      </c>
      <c r="D36" s="53" t="s">
        <v>133</v>
      </c>
      <c r="E36" s="76">
        <v>1</v>
      </c>
      <c r="F36" s="76"/>
      <c r="G36" s="49">
        <v>25000</v>
      </c>
      <c r="H36" s="59"/>
      <c r="I36" s="76">
        <f t="shared" si="9"/>
        <v>25000</v>
      </c>
      <c r="J36" s="76">
        <f t="shared" si="10"/>
        <v>25000</v>
      </c>
    </row>
    <row r="37" spans="1:10" s="51" customFormat="1" x14ac:dyDescent="0.25">
      <c r="B37" s="120" t="s">
        <v>92</v>
      </c>
      <c r="C37" s="53" t="s">
        <v>125</v>
      </c>
      <c r="D37" s="53" t="s">
        <v>88</v>
      </c>
      <c r="E37" s="76">
        <v>2</v>
      </c>
      <c r="F37" s="76"/>
      <c r="G37" s="49">
        <v>20000</v>
      </c>
      <c r="H37" s="59"/>
      <c r="I37" s="76">
        <f t="shared" si="9"/>
        <v>40000</v>
      </c>
      <c r="J37" s="76">
        <f t="shared" si="10"/>
        <v>40000</v>
      </c>
    </row>
    <row r="38" spans="1:10" s="51" customFormat="1" x14ac:dyDescent="0.25">
      <c r="B38" s="120" t="s">
        <v>93</v>
      </c>
      <c r="C38" s="53" t="s">
        <v>111</v>
      </c>
      <c r="D38" s="53" t="s">
        <v>88</v>
      </c>
      <c r="E38" s="76">
        <v>2</v>
      </c>
      <c r="F38" s="76"/>
      <c r="G38" s="49">
        <v>15000</v>
      </c>
      <c r="H38" s="59"/>
      <c r="I38" s="76">
        <f t="shared" si="9"/>
        <v>30000</v>
      </c>
      <c r="J38" s="76">
        <f t="shared" si="10"/>
        <v>30000</v>
      </c>
    </row>
    <row r="39" spans="1:10" s="51" customFormat="1" x14ac:dyDescent="0.25">
      <c r="B39" s="120" t="s">
        <v>113</v>
      </c>
      <c r="C39" s="53" t="s">
        <v>87</v>
      </c>
      <c r="D39" s="53" t="s">
        <v>88</v>
      </c>
      <c r="E39" s="76">
        <v>2</v>
      </c>
      <c r="F39" s="76"/>
      <c r="G39" s="49">
        <v>3500</v>
      </c>
      <c r="H39" s="76"/>
      <c r="I39" s="76">
        <f t="shared" si="9"/>
        <v>7000</v>
      </c>
      <c r="J39" s="76">
        <f t="shared" si="10"/>
        <v>7000</v>
      </c>
    </row>
    <row r="40" spans="1:10" s="51" customFormat="1" x14ac:dyDescent="0.25">
      <c r="B40" s="120" t="s">
        <v>114</v>
      </c>
      <c r="C40" s="53" t="s">
        <v>123</v>
      </c>
      <c r="D40" s="53" t="s">
        <v>15</v>
      </c>
      <c r="E40" s="76">
        <v>2</v>
      </c>
      <c r="F40" s="76"/>
      <c r="G40" s="49">
        <v>1500</v>
      </c>
      <c r="H40" s="76"/>
      <c r="I40" s="76">
        <f t="shared" si="9"/>
        <v>3000</v>
      </c>
      <c r="J40" s="76">
        <f t="shared" si="10"/>
        <v>3000</v>
      </c>
    </row>
    <row r="41" spans="1:10" s="51" customFormat="1" x14ac:dyDescent="0.25">
      <c r="B41" s="120" t="s">
        <v>115</v>
      </c>
      <c r="C41" s="53" t="s">
        <v>159</v>
      </c>
      <c r="D41" s="53" t="s">
        <v>15</v>
      </c>
      <c r="E41" s="79">
        <v>22</v>
      </c>
      <c r="F41" s="79"/>
      <c r="G41" s="49">
        <v>3500</v>
      </c>
      <c r="H41" s="79"/>
      <c r="I41" s="79">
        <f t="shared" si="9"/>
        <v>77000</v>
      </c>
      <c r="J41" s="79">
        <f t="shared" si="10"/>
        <v>77000</v>
      </c>
    </row>
    <row r="42" spans="1:10" s="51" customFormat="1" x14ac:dyDescent="0.25">
      <c r="B42" s="120" t="s">
        <v>116</v>
      </c>
      <c r="C42" s="53" t="s">
        <v>134</v>
      </c>
      <c r="D42" s="53" t="s">
        <v>15</v>
      </c>
      <c r="E42" s="104">
        <v>1</v>
      </c>
      <c r="F42" s="104"/>
      <c r="G42" s="49">
        <v>30000</v>
      </c>
      <c r="H42" s="104"/>
      <c r="I42" s="104">
        <f t="shared" ref="I42" si="11">E42*G42</f>
        <v>30000</v>
      </c>
      <c r="J42" s="104">
        <f t="shared" ref="J42" si="12">H42+I42</f>
        <v>30000</v>
      </c>
    </row>
    <row r="43" spans="1:10" s="51" customFormat="1" x14ac:dyDescent="0.25">
      <c r="B43" s="120" t="s">
        <v>160</v>
      </c>
      <c r="C43" s="53" t="s">
        <v>89</v>
      </c>
      <c r="D43" s="53" t="s">
        <v>15</v>
      </c>
      <c r="E43" s="76">
        <v>1</v>
      </c>
      <c r="F43" s="76"/>
      <c r="G43" s="49">
        <v>20000</v>
      </c>
      <c r="H43" s="76"/>
      <c r="I43" s="76">
        <f t="shared" si="9"/>
        <v>20000</v>
      </c>
      <c r="J43" s="76">
        <f t="shared" si="10"/>
        <v>20000</v>
      </c>
    </row>
    <row r="44" spans="1:10" s="51" customFormat="1" hidden="1" x14ac:dyDescent="0.25">
      <c r="A44" s="74"/>
      <c r="B44" s="121"/>
      <c r="C44" s="77" t="s">
        <v>98</v>
      </c>
      <c r="D44" s="77">
        <f>J3</f>
        <v>6631520</v>
      </c>
    </row>
    <row r="45" spans="1:10" hidden="1" x14ac:dyDescent="0.25">
      <c r="C45" s="78" t="s">
        <v>105</v>
      </c>
      <c r="D45" s="76">
        <f>J4</f>
        <v>4875520</v>
      </c>
    </row>
    <row r="46" spans="1:10" hidden="1" x14ac:dyDescent="0.25">
      <c r="C46" s="78" t="s">
        <v>99</v>
      </c>
      <c r="D46" s="76">
        <f>D51</f>
        <v>0</v>
      </c>
    </row>
    <row r="47" spans="1:10" hidden="1" x14ac:dyDescent="0.25">
      <c r="C47" s="60" t="s">
        <v>100</v>
      </c>
      <c r="D47" s="77">
        <f>D44-D45-D46</f>
        <v>1756000</v>
      </c>
    </row>
    <row r="48" spans="1:10" hidden="1" x14ac:dyDescent="0.25">
      <c r="C48" s="78" t="s">
        <v>101</v>
      </c>
      <c r="D48" s="76">
        <f>D47/D44</f>
        <v>0.26479600453591334</v>
      </c>
    </row>
    <row r="49" spans="3:4" hidden="1" x14ac:dyDescent="0.25">
      <c r="C49" s="78" t="s">
        <v>102</v>
      </c>
      <c r="D49" s="76">
        <f>D47/J7</f>
        <v>27015.384615384617</v>
      </c>
    </row>
    <row r="51" spans="3:4" hidden="1" x14ac:dyDescent="0.25">
      <c r="C51" s="60" t="s">
        <v>103</v>
      </c>
      <c r="D51" s="77">
        <f>SUM(D52:D54)</f>
        <v>0</v>
      </c>
    </row>
    <row r="52" spans="3:4" hidden="1" x14ac:dyDescent="0.25">
      <c r="C52" s="78" t="s">
        <v>104</v>
      </c>
      <c r="D52" s="76"/>
    </row>
    <row r="53" spans="3:4" hidden="1" x14ac:dyDescent="0.25">
      <c r="C53" s="78" t="s">
        <v>112</v>
      </c>
      <c r="D53" s="76"/>
    </row>
    <row r="54" spans="3:4" hidden="1" x14ac:dyDescent="0.25">
      <c r="C54" s="78" t="s">
        <v>17</v>
      </c>
      <c r="D54" s="76"/>
    </row>
    <row r="56" spans="3:4" hidden="1" x14ac:dyDescent="0.25">
      <c r="C56" s="136" t="s">
        <v>167</v>
      </c>
      <c r="D56" s="136"/>
    </row>
    <row r="57" spans="3:4" x14ac:dyDescent="0.25"/>
    <row r="58" spans="3:4" x14ac:dyDescent="0.25"/>
    <row r="59" spans="3:4" x14ac:dyDescent="0.25"/>
    <row r="60" spans="3:4" x14ac:dyDescent="0.25"/>
    <row r="61" spans="3:4" x14ac:dyDescent="0.25"/>
    <row r="62" spans="3:4" x14ac:dyDescent="0.25"/>
    <row r="63" spans="3:4" x14ac:dyDescent="0.25"/>
    <row r="64" spans="3: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</sheetData>
  <mergeCells count="21">
    <mergeCell ref="C56:D56"/>
    <mergeCell ref="H13:H14"/>
    <mergeCell ref="I13:I14"/>
    <mergeCell ref="J13:J14"/>
    <mergeCell ref="G8:I8"/>
    <mergeCell ref="G10:I10"/>
    <mergeCell ref="G11:I11"/>
    <mergeCell ref="H12:J12"/>
    <mergeCell ref="B12:B14"/>
    <mergeCell ref="C12:C14"/>
    <mergeCell ref="D12:D14"/>
    <mergeCell ref="E12:E14"/>
    <mergeCell ref="F12:G12"/>
    <mergeCell ref="F13:F14"/>
    <mergeCell ref="G13:G14"/>
    <mergeCell ref="G7:I7"/>
    <mergeCell ref="B2:J2"/>
    <mergeCell ref="B3:C3"/>
    <mergeCell ref="G3:I3"/>
    <mergeCell ref="H4:I4"/>
    <mergeCell ref="H5:I5"/>
  </mergeCells>
  <phoneticPr fontId="7" type="noConversion"/>
  <pageMargins left="0.7" right="0.7" top="0.75" bottom="0.75" header="0.3" footer="0.3"/>
  <pageSetup paperSize="9" scale="5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FE7D-4214-468C-BF4E-F07DE4C844C4}">
  <dimension ref="A1:J312"/>
  <sheetViews>
    <sheetView workbookViewId="0">
      <selection activeCell="H42" sqref="H42"/>
    </sheetView>
  </sheetViews>
  <sheetFormatPr defaultColWidth="9.140625" defaultRowHeight="15" zeroHeight="1" x14ac:dyDescent="0.25"/>
  <cols>
    <col min="1" max="1" width="3.140625" style="43" customWidth="1"/>
    <col min="2" max="2" width="5.7109375" style="114" customWidth="1"/>
    <col min="3" max="3" width="66.5703125" style="43" customWidth="1"/>
    <col min="4" max="4" width="15.42578125" style="44" customWidth="1"/>
    <col min="5" max="5" width="8.28515625" style="43" customWidth="1"/>
    <col min="6" max="6" width="13.42578125" style="43" customWidth="1"/>
    <col min="7" max="7" width="13.85546875" style="43" customWidth="1"/>
    <col min="8" max="8" width="14" style="43" customWidth="1"/>
    <col min="9" max="9" width="14.42578125" style="43" customWidth="1"/>
    <col min="10" max="10" width="16" style="43" customWidth="1"/>
    <col min="11" max="11" width="20.7109375" style="43" customWidth="1"/>
    <col min="12" max="16384" width="9.140625" style="43"/>
  </cols>
  <sheetData>
    <row r="1" spans="2:10" s="102" customFormat="1" ht="4.5" customHeight="1" x14ac:dyDescent="0.25">
      <c r="B1" s="113"/>
      <c r="D1" s="40"/>
      <c r="H1" s="41"/>
    </row>
    <row r="2" spans="2:10" s="102" customFormat="1" ht="34.5" customHeight="1" x14ac:dyDescent="0.25">
      <c r="B2" s="125" t="s">
        <v>165</v>
      </c>
      <c r="C2" s="125"/>
      <c r="D2" s="125"/>
      <c r="E2" s="125"/>
      <c r="F2" s="125"/>
      <c r="G2" s="125"/>
      <c r="H2" s="125"/>
      <c r="I2" s="125"/>
      <c r="J2" s="125"/>
    </row>
    <row r="3" spans="2:10" s="102" customFormat="1" x14ac:dyDescent="0.25">
      <c r="B3" s="126"/>
      <c r="C3" s="126"/>
      <c r="D3" s="40"/>
      <c r="E3" s="40"/>
      <c r="F3" s="101"/>
      <c r="G3" s="123" t="s">
        <v>94</v>
      </c>
      <c r="H3" s="123"/>
      <c r="I3" s="124"/>
      <c r="J3" s="103">
        <f>D43+D44+J22+J33+J16</f>
        <v>1559810</v>
      </c>
    </row>
    <row r="4" spans="2:10" s="102" customFormat="1" x14ac:dyDescent="0.25">
      <c r="B4" s="113"/>
      <c r="D4" s="40"/>
      <c r="E4" s="40"/>
      <c r="F4" s="101"/>
      <c r="G4" s="42"/>
      <c r="H4" s="123" t="s">
        <v>85</v>
      </c>
      <c r="I4" s="124"/>
      <c r="J4" s="103">
        <f>H22+H33</f>
        <v>726010</v>
      </c>
    </row>
    <row r="5" spans="2:10" s="102" customFormat="1" x14ac:dyDescent="0.25">
      <c r="B5" s="114"/>
      <c r="C5" s="42"/>
      <c r="D5" s="44"/>
      <c r="E5" s="43"/>
      <c r="F5" s="43"/>
      <c r="G5" s="43"/>
      <c r="H5" s="123" t="s">
        <v>86</v>
      </c>
      <c r="I5" s="124"/>
      <c r="J5" s="103">
        <f>I22+I33+I16</f>
        <v>833800</v>
      </c>
    </row>
    <row r="6" spans="2:10" s="102" customFormat="1" x14ac:dyDescent="0.25">
      <c r="B6" s="114"/>
      <c r="C6" s="42"/>
      <c r="D6" s="44"/>
      <c r="E6" s="43"/>
      <c r="F6" s="43"/>
      <c r="G6" s="43"/>
      <c r="H6" s="43"/>
      <c r="I6" s="43"/>
      <c r="J6" s="43"/>
    </row>
    <row r="7" spans="2:10" s="102" customFormat="1" x14ac:dyDescent="0.25">
      <c r="B7" s="114"/>
      <c r="C7" s="42"/>
      <c r="D7" s="44"/>
      <c r="E7" s="43"/>
      <c r="F7" s="43"/>
      <c r="G7" s="123" t="s">
        <v>95</v>
      </c>
      <c r="H7" s="123"/>
      <c r="I7" s="124"/>
      <c r="J7" s="104">
        <f>J8+J9</f>
        <v>60</v>
      </c>
    </row>
    <row r="8" spans="2:10" s="102" customFormat="1" x14ac:dyDescent="0.25">
      <c r="B8" s="114"/>
      <c r="C8" s="42"/>
      <c r="D8" s="44"/>
      <c r="E8" s="43"/>
      <c r="F8" s="43"/>
      <c r="G8" s="123" t="s">
        <v>96</v>
      </c>
      <c r="H8" s="123"/>
      <c r="I8" s="124"/>
      <c r="J8" s="104">
        <v>45</v>
      </c>
    </row>
    <row r="9" spans="2:10" s="102" customFormat="1" x14ac:dyDescent="0.25">
      <c r="B9" s="114"/>
      <c r="C9" s="42"/>
      <c r="D9" s="44"/>
      <c r="E9" s="43"/>
      <c r="F9" s="43"/>
      <c r="G9" s="123" t="s">
        <v>144</v>
      </c>
      <c r="H9" s="123"/>
      <c r="I9" s="124"/>
      <c r="J9" s="104">
        <v>15</v>
      </c>
    </row>
    <row r="10" spans="2:10" s="102" customFormat="1" x14ac:dyDescent="0.25">
      <c r="B10" s="114"/>
      <c r="C10" s="42"/>
      <c r="D10" s="44"/>
      <c r="E10" s="43"/>
      <c r="F10" s="43"/>
      <c r="G10" s="137" t="s">
        <v>97</v>
      </c>
      <c r="H10" s="137"/>
      <c r="I10" s="138"/>
      <c r="J10" s="104">
        <f>8*J9*8</f>
        <v>960</v>
      </c>
    </row>
    <row r="11" spans="2:10" s="102" customFormat="1" ht="12.75" customHeight="1" x14ac:dyDescent="0.25">
      <c r="B11" s="127" t="s">
        <v>0</v>
      </c>
      <c r="C11" s="130" t="s">
        <v>1</v>
      </c>
      <c r="D11" s="130" t="s">
        <v>2</v>
      </c>
      <c r="E11" s="130" t="s">
        <v>3</v>
      </c>
      <c r="F11" s="133" t="s">
        <v>4</v>
      </c>
      <c r="G11" s="134"/>
      <c r="H11" s="133" t="s">
        <v>18</v>
      </c>
      <c r="I11" s="134"/>
      <c r="J11" s="139"/>
    </row>
    <row r="12" spans="2:10" s="102" customFormat="1" x14ac:dyDescent="0.25">
      <c r="B12" s="128"/>
      <c r="C12" s="131"/>
      <c r="D12" s="131"/>
      <c r="E12" s="131"/>
      <c r="F12" s="135" t="s">
        <v>83</v>
      </c>
      <c r="G12" s="133" t="s">
        <v>5</v>
      </c>
      <c r="H12" s="135" t="s">
        <v>6</v>
      </c>
      <c r="I12" s="135" t="s">
        <v>7</v>
      </c>
      <c r="J12" s="130" t="s">
        <v>8</v>
      </c>
    </row>
    <row r="13" spans="2:10" s="102" customFormat="1" x14ac:dyDescent="0.25">
      <c r="B13" s="129"/>
      <c r="C13" s="132"/>
      <c r="D13" s="132"/>
      <c r="E13" s="132"/>
      <c r="F13" s="135"/>
      <c r="G13" s="133"/>
      <c r="H13" s="135"/>
      <c r="I13" s="135"/>
      <c r="J13" s="132" t="s">
        <v>8</v>
      </c>
    </row>
    <row r="14" spans="2:10" s="69" customFormat="1" x14ac:dyDescent="0.25">
      <c r="B14" s="115">
        <v>1</v>
      </c>
      <c r="C14" s="62">
        <v>2</v>
      </c>
      <c r="D14" s="62">
        <v>3</v>
      </c>
      <c r="E14" s="61">
        <v>4</v>
      </c>
      <c r="F14" s="61">
        <v>5</v>
      </c>
      <c r="G14" s="68">
        <v>6</v>
      </c>
      <c r="H14" s="61">
        <v>7</v>
      </c>
      <c r="I14" s="61">
        <v>8</v>
      </c>
      <c r="J14" s="61">
        <v>9</v>
      </c>
    </row>
    <row r="15" spans="2:10" s="102" customFormat="1" x14ac:dyDescent="0.25">
      <c r="B15" s="116"/>
      <c r="C15" s="45"/>
      <c r="D15" s="46"/>
      <c r="E15" s="47"/>
      <c r="F15" s="47"/>
      <c r="G15" s="47"/>
      <c r="H15" s="81"/>
      <c r="I15" s="47"/>
      <c r="J15" s="82"/>
    </row>
    <row r="16" spans="2:10" s="102" customFormat="1" ht="12.75" customHeight="1" x14ac:dyDescent="0.25">
      <c r="B16" s="91">
        <v>1</v>
      </c>
      <c r="C16" s="83" t="s">
        <v>148</v>
      </c>
      <c r="D16" s="48"/>
      <c r="E16" s="48"/>
      <c r="F16" s="48"/>
      <c r="G16" s="107"/>
      <c r="H16" s="48"/>
      <c r="I16" s="48">
        <f>SUM(I17:I21)</f>
        <v>230000</v>
      </c>
      <c r="J16" s="48">
        <f>SUM(J17:J21)</f>
        <v>230000</v>
      </c>
    </row>
    <row r="17" spans="2:10" s="51" customFormat="1" x14ac:dyDescent="0.25">
      <c r="B17" s="92" t="s">
        <v>117</v>
      </c>
      <c r="C17" s="93" t="s">
        <v>152</v>
      </c>
      <c r="D17" s="84" t="s">
        <v>149</v>
      </c>
      <c r="E17" s="50">
        <v>1</v>
      </c>
      <c r="F17" s="94"/>
      <c r="G17" s="70">
        <v>50000</v>
      </c>
      <c r="H17" s="95"/>
      <c r="I17" s="96">
        <f>G17*E17</f>
        <v>50000</v>
      </c>
      <c r="J17" s="104">
        <f>H17+I17</f>
        <v>50000</v>
      </c>
    </row>
    <row r="18" spans="2:10" s="97" customFormat="1" ht="30" x14ac:dyDescent="0.25">
      <c r="B18" s="92" t="s">
        <v>118</v>
      </c>
      <c r="C18" s="93" t="s">
        <v>168</v>
      </c>
      <c r="D18" s="84" t="s">
        <v>149</v>
      </c>
      <c r="E18" s="50">
        <v>1</v>
      </c>
      <c r="F18" s="98"/>
      <c r="G18" s="70">
        <v>70000</v>
      </c>
      <c r="H18" s="95"/>
      <c r="I18" s="96">
        <f>G18*E18</f>
        <v>70000</v>
      </c>
      <c r="J18" s="104">
        <f>H18+I18</f>
        <v>70000</v>
      </c>
    </row>
    <row r="19" spans="2:10" s="97" customFormat="1" x14ac:dyDescent="0.25">
      <c r="B19" s="92" t="s">
        <v>119</v>
      </c>
      <c r="C19" s="93" t="s">
        <v>156</v>
      </c>
      <c r="D19" s="84" t="s">
        <v>149</v>
      </c>
      <c r="E19" s="50">
        <v>1</v>
      </c>
      <c r="F19" s="98"/>
      <c r="G19" s="70">
        <v>20000</v>
      </c>
      <c r="H19" s="95"/>
      <c r="I19" s="96">
        <f>G19*E19</f>
        <v>20000</v>
      </c>
      <c r="J19" s="104">
        <f>H19+I19</f>
        <v>20000</v>
      </c>
    </row>
    <row r="20" spans="2:10" s="97" customFormat="1" x14ac:dyDescent="0.25">
      <c r="B20" s="92" t="s">
        <v>121</v>
      </c>
      <c r="C20" s="99" t="s">
        <v>150</v>
      </c>
      <c r="D20" s="84" t="s">
        <v>149</v>
      </c>
      <c r="E20" s="84">
        <v>1</v>
      </c>
      <c r="F20" s="85"/>
      <c r="G20" s="70">
        <v>30000</v>
      </c>
      <c r="H20" s="95"/>
      <c r="I20" s="96">
        <f>G20*E20</f>
        <v>30000</v>
      </c>
      <c r="J20" s="104">
        <f>H20+I20</f>
        <v>30000</v>
      </c>
    </row>
    <row r="21" spans="2:10" s="97" customFormat="1" x14ac:dyDescent="0.25">
      <c r="B21" s="92" t="s">
        <v>122</v>
      </c>
      <c r="C21" s="100" t="s">
        <v>151</v>
      </c>
      <c r="D21" s="84" t="s">
        <v>149</v>
      </c>
      <c r="E21" s="84">
        <v>2</v>
      </c>
      <c r="F21" s="85"/>
      <c r="G21" s="111">
        <v>30000</v>
      </c>
      <c r="H21" s="95"/>
      <c r="I21" s="96">
        <f>G21*E21</f>
        <v>60000</v>
      </c>
      <c r="J21" s="104">
        <f>H21+I21</f>
        <v>60000</v>
      </c>
    </row>
    <row r="22" spans="2:10" s="102" customFormat="1" ht="30" customHeight="1" x14ac:dyDescent="0.25">
      <c r="B22" s="117" t="s">
        <v>61</v>
      </c>
      <c r="C22" s="83" t="s">
        <v>161</v>
      </c>
      <c r="D22" s="48"/>
      <c r="E22" s="48"/>
      <c r="F22" s="48"/>
      <c r="G22" s="107"/>
      <c r="H22" s="48">
        <f>SUM(H23:H32)</f>
        <v>726010</v>
      </c>
      <c r="I22" s="48">
        <f>SUM(I23:I32)</f>
        <v>543800</v>
      </c>
      <c r="J22" s="48">
        <f>SUM(J23:J32)</f>
        <v>1269810</v>
      </c>
    </row>
    <row r="23" spans="2:10" s="51" customFormat="1" x14ac:dyDescent="0.25">
      <c r="B23" s="119" t="s">
        <v>9</v>
      </c>
      <c r="C23" s="52" t="s">
        <v>135</v>
      </c>
      <c r="D23" s="65" t="s">
        <v>126</v>
      </c>
      <c r="E23" s="50">
        <v>108</v>
      </c>
      <c r="F23" s="67"/>
      <c r="G23" s="49">
        <v>300</v>
      </c>
      <c r="H23" s="104">
        <f t="shared" ref="H23:H32" si="0">E23*F23</f>
        <v>0</v>
      </c>
      <c r="I23" s="67">
        <f>E23*G23</f>
        <v>32400</v>
      </c>
      <c r="J23" s="104">
        <f t="shared" ref="J23:J32" si="1">H23+I23</f>
        <v>32400</v>
      </c>
    </row>
    <row r="24" spans="2:10" s="56" customFormat="1" x14ac:dyDescent="0.25">
      <c r="B24" s="119" t="s">
        <v>10</v>
      </c>
      <c r="C24" s="64" t="s">
        <v>136</v>
      </c>
      <c r="D24" s="65" t="s">
        <v>126</v>
      </c>
      <c r="E24" s="65">
        <v>15</v>
      </c>
      <c r="F24" s="66">
        <v>800</v>
      </c>
      <c r="G24" s="70">
        <v>200</v>
      </c>
      <c r="H24" s="63">
        <f t="shared" si="0"/>
        <v>12000</v>
      </c>
      <c r="I24" s="67">
        <f t="shared" ref="I24:I32" si="2">E24*G24</f>
        <v>3000</v>
      </c>
      <c r="J24" s="63">
        <f t="shared" si="1"/>
        <v>15000</v>
      </c>
    </row>
    <row r="25" spans="2:10" s="56" customFormat="1" x14ac:dyDescent="0.25">
      <c r="B25" s="119" t="s">
        <v>11</v>
      </c>
      <c r="C25" s="64" t="s">
        <v>142</v>
      </c>
      <c r="D25" s="65" t="s">
        <v>143</v>
      </c>
      <c r="E25" s="65">
        <v>50</v>
      </c>
      <c r="F25" s="66">
        <v>100</v>
      </c>
      <c r="G25" s="70"/>
      <c r="H25" s="63">
        <f>E25*F25</f>
        <v>5000</v>
      </c>
      <c r="I25" s="67">
        <f>E25*G25</f>
        <v>0</v>
      </c>
      <c r="J25" s="63">
        <f>H25+I25</f>
        <v>5000</v>
      </c>
    </row>
    <row r="26" spans="2:10" s="51" customFormat="1" x14ac:dyDescent="0.25">
      <c r="B26" s="119" t="s">
        <v>12</v>
      </c>
      <c r="C26" s="64" t="s">
        <v>164</v>
      </c>
      <c r="D26" s="65" t="s">
        <v>16</v>
      </c>
      <c r="E26" s="65">
        <v>600</v>
      </c>
      <c r="F26" s="112">
        <v>776</v>
      </c>
      <c r="G26" s="49">
        <v>750</v>
      </c>
      <c r="H26" s="104">
        <f t="shared" si="0"/>
        <v>465600</v>
      </c>
      <c r="I26" s="67">
        <f t="shared" si="2"/>
        <v>450000</v>
      </c>
      <c r="J26" s="104">
        <f t="shared" si="1"/>
        <v>915600</v>
      </c>
    </row>
    <row r="27" spans="2:10" s="51" customFormat="1" x14ac:dyDescent="0.25">
      <c r="B27" s="119" t="s">
        <v>13</v>
      </c>
      <c r="C27" s="64" t="s">
        <v>140</v>
      </c>
      <c r="D27" s="65" t="s">
        <v>14</v>
      </c>
      <c r="E27" s="65">
        <v>2</v>
      </c>
      <c r="F27" s="67">
        <v>7000</v>
      </c>
      <c r="G27" s="49">
        <v>6000</v>
      </c>
      <c r="H27" s="104"/>
      <c r="I27" s="67">
        <f t="shared" si="2"/>
        <v>12000</v>
      </c>
      <c r="J27" s="104">
        <f t="shared" si="1"/>
        <v>12000</v>
      </c>
    </row>
    <row r="28" spans="2:10" s="51" customFormat="1" x14ac:dyDescent="0.25">
      <c r="B28" s="119" t="s">
        <v>106</v>
      </c>
      <c r="C28" s="64" t="s">
        <v>141</v>
      </c>
      <c r="D28" s="65" t="s">
        <v>14</v>
      </c>
      <c r="E28" s="65">
        <v>4</v>
      </c>
      <c r="F28" s="67">
        <v>6000</v>
      </c>
      <c r="G28" s="49">
        <v>5000</v>
      </c>
      <c r="H28" s="104"/>
      <c r="I28" s="67">
        <f t="shared" si="2"/>
        <v>20000</v>
      </c>
      <c r="J28" s="104">
        <f t="shared" si="1"/>
        <v>20000</v>
      </c>
    </row>
    <row r="29" spans="2:10" s="51" customFormat="1" x14ac:dyDescent="0.25">
      <c r="B29" s="119" t="s">
        <v>107</v>
      </c>
      <c r="C29" s="64" t="s">
        <v>137</v>
      </c>
      <c r="D29" s="65" t="s">
        <v>126</v>
      </c>
      <c r="E29" s="65">
        <v>15</v>
      </c>
      <c r="F29" s="67">
        <v>800</v>
      </c>
      <c r="G29" s="49">
        <v>200</v>
      </c>
      <c r="H29" s="104">
        <f t="shared" si="0"/>
        <v>12000</v>
      </c>
      <c r="I29" s="67">
        <f t="shared" si="2"/>
        <v>3000</v>
      </c>
      <c r="J29" s="104">
        <f t="shared" si="1"/>
        <v>15000</v>
      </c>
    </row>
    <row r="30" spans="2:10" s="51" customFormat="1" x14ac:dyDescent="0.25">
      <c r="B30" s="119" t="s">
        <v>108</v>
      </c>
      <c r="C30" s="50" t="s">
        <v>138</v>
      </c>
      <c r="D30" s="65" t="s">
        <v>14</v>
      </c>
      <c r="E30" s="50">
        <v>970</v>
      </c>
      <c r="F30" s="67">
        <v>53</v>
      </c>
      <c r="G30" s="49"/>
      <c r="H30" s="104">
        <f t="shared" si="0"/>
        <v>51410</v>
      </c>
      <c r="I30" s="67">
        <f t="shared" si="2"/>
        <v>0</v>
      </c>
      <c r="J30" s="104">
        <f t="shared" si="1"/>
        <v>51410</v>
      </c>
    </row>
    <row r="31" spans="2:10" s="51" customFormat="1" x14ac:dyDescent="0.25">
      <c r="B31" s="119" t="s">
        <v>109</v>
      </c>
      <c r="C31" s="50" t="s">
        <v>139</v>
      </c>
      <c r="D31" s="65" t="s">
        <v>126</v>
      </c>
      <c r="E31" s="50">
        <v>78</v>
      </c>
      <c r="F31" s="67"/>
      <c r="G31" s="49">
        <v>300</v>
      </c>
      <c r="H31" s="104">
        <f>E31*F31</f>
        <v>0</v>
      </c>
      <c r="I31" s="67">
        <f>E31*G31</f>
        <v>23400</v>
      </c>
      <c r="J31" s="104">
        <f>H31+I31</f>
        <v>23400</v>
      </c>
    </row>
    <row r="32" spans="2:10" s="51" customFormat="1" x14ac:dyDescent="0.25">
      <c r="B32" s="119" t="s">
        <v>110</v>
      </c>
      <c r="C32" s="50" t="s">
        <v>127</v>
      </c>
      <c r="D32" s="65" t="s">
        <v>128</v>
      </c>
      <c r="E32" s="50">
        <v>10</v>
      </c>
      <c r="F32" s="67">
        <v>18000</v>
      </c>
      <c r="G32" s="49"/>
      <c r="H32" s="104">
        <f t="shared" si="0"/>
        <v>180000</v>
      </c>
      <c r="I32" s="67">
        <f t="shared" si="2"/>
        <v>0</v>
      </c>
      <c r="J32" s="104">
        <f t="shared" si="1"/>
        <v>180000</v>
      </c>
    </row>
    <row r="33" spans="1:10" s="51" customFormat="1" x14ac:dyDescent="0.25">
      <c r="B33" s="117" t="s">
        <v>84</v>
      </c>
      <c r="C33" s="54" t="s">
        <v>163</v>
      </c>
      <c r="D33" s="54"/>
      <c r="E33" s="54"/>
      <c r="F33" s="54"/>
      <c r="G33" s="80"/>
      <c r="H33" s="54"/>
      <c r="I33" s="54">
        <f>SUM(I34)</f>
        <v>60000</v>
      </c>
      <c r="J33" s="54">
        <f>SUM(J34:J41)</f>
        <v>60000</v>
      </c>
    </row>
    <row r="34" spans="1:10" s="51" customFormat="1" x14ac:dyDescent="0.25">
      <c r="B34" s="120" t="s">
        <v>90</v>
      </c>
      <c r="C34" s="53" t="s">
        <v>145</v>
      </c>
      <c r="D34" s="53" t="s">
        <v>146</v>
      </c>
      <c r="E34" s="104">
        <v>4</v>
      </c>
      <c r="F34" s="104"/>
      <c r="G34" s="49">
        <v>15000</v>
      </c>
      <c r="H34" s="104"/>
      <c r="I34" s="104">
        <f>E34*G34</f>
        <v>60000</v>
      </c>
      <c r="J34" s="104">
        <f>H34+I34</f>
        <v>60000</v>
      </c>
    </row>
    <row r="35" spans="1:10" s="51" customFormat="1" x14ac:dyDescent="0.25">
      <c r="A35" s="102"/>
      <c r="B35" s="121"/>
      <c r="C35" s="105" t="s">
        <v>98</v>
      </c>
      <c r="D35" s="105">
        <f>J3</f>
        <v>1559810</v>
      </c>
    </row>
    <row r="36" spans="1:10" x14ac:dyDescent="0.25">
      <c r="C36" s="106" t="s">
        <v>105</v>
      </c>
      <c r="D36" s="104">
        <f>J4</f>
        <v>726010</v>
      </c>
    </row>
    <row r="37" spans="1:10" x14ac:dyDescent="0.25">
      <c r="C37" s="106" t="s">
        <v>99</v>
      </c>
      <c r="D37" s="104">
        <f>D42</f>
        <v>0</v>
      </c>
    </row>
    <row r="38" spans="1:10" x14ac:dyDescent="0.25">
      <c r="C38" s="60" t="s">
        <v>100</v>
      </c>
      <c r="D38" s="105">
        <f>D35-D36-D37</f>
        <v>833800</v>
      </c>
    </row>
    <row r="39" spans="1:10" x14ac:dyDescent="0.25">
      <c r="C39" s="106" t="s">
        <v>101</v>
      </c>
      <c r="D39" s="104">
        <f>D38/D35</f>
        <v>0.53455228521422482</v>
      </c>
    </row>
    <row r="40" spans="1:10" x14ac:dyDescent="0.25">
      <c r="C40" s="106" t="s">
        <v>102</v>
      </c>
      <c r="D40" s="104">
        <f>D38/J7</f>
        <v>13896.666666666666</v>
      </c>
    </row>
    <row r="41" spans="1:10" x14ac:dyDescent="0.25"/>
    <row r="42" spans="1:10" x14ac:dyDescent="0.25">
      <c r="C42" s="60" t="s">
        <v>103</v>
      </c>
      <c r="D42" s="105">
        <f>SUM(D43:D45)</f>
        <v>0</v>
      </c>
    </row>
    <row r="43" spans="1:10" x14ac:dyDescent="0.25">
      <c r="C43" s="106" t="s">
        <v>104</v>
      </c>
      <c r="D43" s="104"/>
    </row>
    <row r="44" spans="1:10" x14ac:dyDescent="0.25">
      <c r="C44" s="106" t="s">
        <v>112</v>
      </c>
      <c r="D44" s="104"/>
    </row>
    <row r="45" spans="1:10" x14ac:dyDescent="0.25">
      <c r="C45" s="106" t="s">
        <v>17</v>
      </c>
      <c r="D45" s="104"/>
    </row>
    <row r="46" spans="1:10" x14ac:dyDescent="0.25"/>
    <row r="47" spans="1:10" x14ac:dyDescent="0.25">
      <c r="C47" s="136" t="s">
        <v>167</v>
      </c>
      <c r="D47" s="136"/>
    </row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</sheetData>
  <mergeCells count="21">
    <mergeCell ref="C47:D47"/>
    <mergeCell ref="G8:I8"/>
    <mergeCell ref="G9:I9"/>
    <mergeCell ref="G10:I10"/>
    <mergeCell ref="B11:B13"/>
    <mergeCell ref="C11:C13"/>
    <mergeCell ref="D11:D13"/>
    <mergeCell ref="E11:E13"/>
    <mergeCell ref="F11:G11"/>
    <mergeCell ref="H11:J11"/>
    <mergeCell ref="F12:F13"/>
    <mergeCell ref="G12:G13"/>
    <mergeCell ref="H12:H13"/>
    <mergeCell ref="I12:I13"/>
    <mergeCell ref="J12:J13"/>
    <mergeCell ref="G7:I7"/>
    <mergeCell ref="B2:J2"/>
    <mergeCell ref="B3:C3"/>
    <mergeCell ref="G3:I3"/>
    <mergeCell ref="H4:I4"/>
    <mergeCell ref="H5:I5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C1" zoomScaleNormal="100" workbookViewId="0">
      <selection activeCell="F9" sqref="F9"/>
    </sheetView>
  </sheetViews>
  <sheetFormatPr defaultColWidth="0" defaultRowHeight="12.75" x14ac:dyDescent="0.2"/>
  <cols>
    <col min="1" max="1" width="7.28515625" style="9" customWidth="1"/>
    <col min="2" max="2" width="27.5703125" style="38" customWidth="1"/>
    <col min="3" max="3" width="110.5703125" style="37" customWidth="1"/>
    <col min="4" max="4" width="23" style="36" customWidth="1"/>
    <col min="5" max="5" width="27.28515625" style="9" customWidth="1"/>
    <col min="6" max="6" width="13.85546875" style="9" customWidth="1"/>
    <col min="7" max="16384" width="9.140625" style="9" hidden="1"/>
  </cols>
  <sheetData>
    <row r="1" spans="2:6" s="6" customFormat="1" ht="25.5" x14ac:dyDescent="0.2">
      <c r="B1" s="2"/>
      <c r="C1" s="3" t="s">
        <v>19</v>
      </c>
      <c r="D1" s="4" t="s">
        <v>20</v>
      </c>
      <c r="E1" s="5" t="s">
        <v>21</v>
      </c>
    </row>
    <row r="2" spans="2:6" ht="76.5" x14ac:dyDescent="0.2">
      <c r="B2" s="7" t="s">
        <v>22</v>
      </c>
      <c r="C2" s="8" t="s">
        <v>23</v>
      </c>
      <c r="D2" s="4" t="s">
        <v>24</v>
      </c>
      <c r="E2" s="5" t="s">
        <v>25</v>
      </c>
    </row>
    <row r="3" spans="2:6" x14ac:dyDescent="0.2">
      <c r="B3" s="7" t="s">
        <v>26</v>
      </c>
      <c r="C3" s="10">
        <v>29653750</v>
      </c>
      <c r="D3" s="4" t="s">
        <v>27</v>
      </c>
      <c r="E3" s="5" t="s">
        <v>28</v>
      </c>
    </row>
    <row r="4" spans="2:6" ht="25.5" x14ac:dyDescent="0.2">
      <c r="B4" s="7" t="s">
        <v>29</v>
      </c>
      <c r="C4" s="11" t="s">
        <v>30</v>
      </c>
      <c r="D4" s="4" t="s">
        <v>31</v>
      </c>
      <c r="E4" s="5" t="s">
        <v>32</v>
      </c>
    </row>
    <row r="5" spans="2:6" ht="25.5" x14ac:dyDescent="0.2">
      <c r="B5" s="7" t="s">
        <v>33</v>
      </c>
      <c r="C5" s="11" t="s">
        <v>34</v>
      </c>
      <c r="D5" s="4" t="s">
        <v>35</v>
      </c>
      <c r="E5" s="5" t="s">
        <v>36</v>
      </c>
    </row>
    <row r="6" spans="2:6" ht="25.5" x14ac:dyDescent="0.2">
      <c r="B6" s="7" t="s">
        <v>37</v>
      </c>
      <c r="C6" s="11" t="s">
        <v>38</v>
      </c>
      <c r="D6" s="4" t="s">
        <v>39</v>
      </c>
      <c r="E6" s="5" t="s">
        <v>40</v>
      </c>
    </row>
    <row r="7" spans="2:6" x14ac:dyDescent="0.2">
      <c r="B7" s="9"/>
      <c r="C7" s="9"/>
      <c r="D7" s="9"/>
    </row>
    <row r="8" spans="2:6" ht="25.5" x14ac:dyDescent="0.2">
      <c r="B8" s="7" t="s">
        <v>41</v>
      </c>
      <c r="C8" s="12" t="s">
        <v>42</v>
      </c>
      <c r="D8" s="1" t="s">
        <v>43</v>
      </c>
      <c r="E8" s="13" t="s">
        <v>44</v>
      </c>
    </row>
    <row r="9" spans="2:6" x14ac:dyDescent="0.2">
      <c r="B9" s="7" t="s">
        <v>45</v>
      </c>
      <c r="C9" s="14" t="s">
        <v>46</v>
      </c>
      <c r="D9" s="15">
        <v>22191250</v>
      </c>
      <c r="E9" s="16"/>
      <c r="F9" s="39">
        <f>D17*0.2+D24+D30+D37</f>
        <v>3892000</v>
      </c>
    </row>
    <row r="10" spans="2:6" x14ac:dyDescent="0.2">
      <c r="B10" s="7" t="s">
        <v>40</v>
      </c>
      <c r="C10" s="17" t="s">
        <v>47</v>
      </c>
      <c r="D10" s="15">
        <v>300000</v>
      </c>
      <c r="E10" s="16"/>
    </row>
    <row r="11" spans="2:6" x14ac:dyDescent="0.2">
      <c r="B11" s="7" t="s">
        <v>48</v>
      </c>
      <c r="C11" s="14" t="s">
        <v>49</v>
      </c>
      <c r="D11" s="15">
        <v>5622500</v>
      </c>
      <c r="E11" s="16"/>
    </row>
    <row r="12" spans="2:6" x14ac:dyDescent="0.2">
      <c r="B12" s="7" t="s">
        <v>50</v>
      </c>
      <c r="C12" s="17" t="s">
        <v>51</v>
      </c>
      <c r="D12" s="15">
        <v>1540000</v>
      </c>
      <c r="E12" s="16"/>
    </row>
    <row r="13" spans="2:6" x14ac:dyDescent="0.2">
      <c r="B13" s="18"/>
      <c r="C13" s="19" t="s">
        <v>52</v>
      </c>
      <c r="D13" s="15">
        <v>29653750</v>
      </c>
      <c r="E13" s="16"/>
    </row>
    <row r="14" spans="2:6" ht="51.75" customHeight="1" x14ac:dyDescent="0.2">
      <c r="B14" s="141" t="s">
        <v>53</v>
      </c>
      <c r="C14" s="142"/>
      <c r="D14" s="142"/>
      <c r="E14" s="142"/>
    </row>
    <row r="15" spans="2:6" ht="25.5" x14ac:dyDescent="0.2">
      <c r="B15" s="18" t="s">
        <v>41</v>
      </c>
      <c r="C15" s="12" t="s">
        <v>42</v>
      </c>
      <c r="D15" s="1" t="s">
        <v>43</v>
      </c>
      <c r="E15" s="13" t="s">
        <v>54</v>
      </c>
    </row>
    <row r="16" spans="2:6" x14ac:dyDescent="0.2">
      <c r="B16" s="18" t="s">
        <v>55</v>
      </c>
      <c r="C16" s="143" t="s">
        <v>56</v>
      </c>
      <c r="D16" s="143"/>
      <c r="E16" s="16"/>
    </row>
    <row r="17" spans="2:5" ht="114.75" x14ac:dyDescent="0.2">
      <c r="B17" s="144" t="s">
        <v>57</v>
      </c>
      <c r="C17" s="20" t="s">
        <v>58</v>
      </c>
      <c r="D17" s="21">
        <v>9885000</v>
      </c>
      <c r="E17" s="22"/>
    </row>
    <row r="18" spans="2:5" ht="89.25" x14ac:dyDescent="0.2">
      <c r="B18" s="144"/>
      <c r="C18" s="23" t="s">
        <v>59</v>
      </c>
      <c r="D18" s="24">
        <v>6985000</v>
      </c>
      <c r="E18" s="25"/>
    </row>
    <row r="19" spans="2:5" ht="38.25" x14ac:dyDescent="0.2">
      <c r="B19" s="144"/>
      <c r="C19" s="26" t="s">
        <v>60</v>
      </c>
      <c r="D19" s="24">
        <v>4415000</v>
      </c>
      <c r="E19" s="25"/>
    </row>
    <row r="20" spans="2:5" ht="102" x14ac:dyDescent="0.2">
      <c r="B20" s="18" t="s">
        <v>61</v>
      </c>
      <c r="C20" s="23" t="s">
        <v>62</v>
      </c>
      <c r="D20" s="24">
        <v>906250</v>
      </c>
      <c r="E20" s="25"/>
    </row>
    <row r="21" spans="2:5" x14ac:dyDescent="0.2">
      <c r="B21" s="145" t="s">
        <v>63</v>
      </c>
      <c r="C21" s="145"/>
      <c r="D21" s="15">
        <v>22191250</v>
      </c>
      <c r="E21" s="16"/>
    </row>
    <row r="22" spans="2:5" x14ac:dyDescent="0.2">
      <c r="B22" s="27" t="s">
        <v>64</v>
      </c>
      <c r="C22" s="146" t="s">
        <v>65</v>
      </c>
      <c r="D22" s="146"/>
      <c r="E22" s="22"/>
    </row>
    <row r="23" spans="2:5" ht="51" x14ac:dyDescent="0.2">
      <c r="B23" s="27" t="s">
        <v>57</v>
      </c>
      <c r="C23" s="17" t="s">
        <v>66</v>
      </c>
      <c r="D23" s="21">
        <v>300000</v>
      </c>
      <c r="E23" s="22"/>
    </row>
    <row r="24" spans="2:5" x14ac:dyDescent="0.2">
      <c r="B24" s="140" t="s">
        <v>63</v>
      </c>
      <c r="C24" s="140"/>
      <c r="D24" s="21">
        <v>300000</v>
      </c>
      <c r="E24" s="22"/>
    </row>
    <row r="25" spans="2:5" x14ac:dyDescent="0.2">
      <c r="B25" s="18" t="s">
        <v>67</v>
      </c>
      <c r="C25" s="143" t="s">
        <v>68</v>
      </c>
      <c r="D25" s="143"/>
      <c r="E25" s="16"/>
    </row>
    <row r="26" spans="2:5" ht="63.75" x14ac:dyDescent="0.2">
      <c r="B26" s="144" t="s">
        <v>57</v>
      </c>
      <c r="C26" s="28" t="s">
        <v>69</v>
      </c>
      <c r="D26" s="15">
        <v>1062500</v>
      </c>
      <c r="E26" s="16"/>
    </row>
    <row r="27" spans="2:5" ht="51" x14ac:dyDescent="0.2">
      <c r="B27" s="144"/>
      <c r="C27" s="28" t="s">
        <v>70</v>
      </c>
      <c r="D27" s="15">
        <v>2640000</v>
      </c>
      <c r="E27" s="16"/>
    </row>
    <row r="28" spans="2:5" ht="25.5" x14ac:dyDescent="0.2">
      <c r="B28" s="144"/>
      <c r="C28" s="28" t="s">
        <v>71</v>
      </c>
      <c r="D28" s="15">
        <v>350000</v>
      </c>
      <c r="E28" s="16"/>
    </row>
    <row r="29" spans="2:5" ht="51" x14ac:dyDescent="0.2">
      <c r="B29" s="29">
        <v>2</v>
      </c>
      <c r="C29" s="30" t="s">
        <v>72</v>
      </c>
      <c r="D29" s="31">
        <v>1495000</v>
      </c>
      <c r="E29" s="32"/>
    </row>
    <row r="30" spans="2:5" ht="63.75" x14ac:dyDescent="0.2">
      <c r="B30" s="27">
        <v>3</v>
      </c>
      <c r="C30" s="17" t="s">
        <v>73</v>
      </c>
      <c r="D30" s="21">
        <v>75000</v>
      </c>
      <c r="E30" s="22"/>
    </row>
    <row r="31" spans="2:5" x14ac:dyDescent="0.2">
      <c r="B31" s="145" t="s">
        <v>63</v>
      </c>
      <c r="C31" s="145"/>
      <c r="D31" s="15">
        <v>5622500</v>
      </c>
      <c r="E31" s="16"/>
    </row>
    <row r="32" spans="2:5" x14ac:dyDescent="0.2">
      <c r="B32" s="27" t="s">
        <v>74</v>
      </c>
      <c r="C32" s="146" t="s">
        <v>75</v>
      </c>
      <c r="D32" s="146"/>
      <c r="E32" s="22"/>
    </row>
    <row r="33" spans="2:5" ht="63.75" x14ac:dyDescent="0.2">
      <c r="B33" s="27">
        <v>1</v>
      </c>
      <c r="C33" s="20" t="s">
        <v>76</v>
      </c>
      <c r="D33" s="21">
        <v>715000</v>
      </c>
      <c r="E33" s="22"/>
    </row>
    <row r="34" spans="2:5" ht="25.5" x14ac:dyDescent="0.2">
      <c r="B34" s="147">
        <v>2</v>
      </c>
      <c r="C34" s="20" t="s">
        <v>77</v>
      </c>
      <c r="D34" s="148">
        <v>825000</v>
      </c>
      <c r="E34" s="22"/>
    </row>
    <row r="35" spans="2:5" ht="25.5" x14ac:dyDescent="0.2">
      <c r="B35" s="147"/>
      <c r="C35" s="20" t="s">
        <v>78</v>
      </c>
      <c r="D35" s="149"/>
      <c r="E35" s="22"/>
    </row>
    <row r="36" spans="2:5" x14ac:dyDescent="0.2">
      <c r="B36" s="147"/>
      <c r="C36" s="20" t="s">
        <v>79</v>
      </c>
      <c r="D36" s="150"/>
      <c r="E36" s="22"/>
    </row>
    <row r="37" spans="2:5" x14ac:dyDescent="0.2">
      <c r="B37" s="140" t="s">
        <v>63</v>
      </c>
      <c r="C37" s="140"/>
      <c r="D37" s="21">
        <v>1540000</v>
      </c>
      <c r="E37" s="22"/>
    </row>
    <row r="38" spans="2:5" ht="12.75" customHeight="1" x14ac:dyDescent="0.2">
      <c r="B38" s="145" t="s">
        <v>52</v>
      </c>
      <c r="C38" s="145"/>
      <c r="D38" s="33">
        <v>29653750</v>
      </c>
      <c r="E38" s="16"/>
    </row>
    <row r="39" spans="2:5" ht="25.5" customHeight="1" x14ac:dyDescent="0.2">
      <c r="B39" s="151" t="s">
        <v>80</v>
      </c>
      <c r="C39" s="143" t="s">
        <v>81</v>
      </c>
      <c r="D39" s="143"/>
      <c r="E39" s="143"/>
    </row>
    <row r="40" spans="2:5" ht="25.5" customHeight="1" x14ac:dyDescent="0.2">
      <c r="B40" s="152"/>
      <c r="C40" s="143" t="s">
        <v>82</v>
      </c>
      <c r="D40" s="143"/>
      <c r="E40" s="143"/>
    </row>
    <row r="41" spans="2:5" x14ac:dyDescent="0.2">
      <c r="B41" s="34"/>
      <c r="C41" s="35"/>
    </row>
    <row r="42" spans="2:5" x14ac:dyDescent="0.2">
      <c r="B42" s="34"/>
      <c r="C42" s="35"/>
    </row>
    <row r="43" spans="2:5" x14ac:dyDescent="0.2">
      <c r="B43" s="34"/>
    </row>
    <row r="44" spans="2:5" x14ac:dyDescent="0.2">
      <c r="B44" s="34"/>
    </row>
  </sheetData>
  <autoFilter ref="B1:D42" xr:uid="{00000000-0009-0000-0000-000002000000}"/>
  <mergeCells count="17">
    <mergeCell ref="B37:C37"/>
    <mergeCell ref="B38:C38"/>
    <mergeCell ref="B39:B40"/>
    <mergeCell ref="C39:E39"/>
    <mergeCell ref="C40:E40"/>
    <mergeCell ref="C25:D25"/>
    <mergeCell ref="B26:B28"/>
    <mergeCell ref="B31:C31"/>
    <mergeCell ref="C32:D32"/>
    <mergeCell ref="B34:B36"/>
    <mergeCell ref="D34:D36"/>
    <mergeCell ref="B24:C24"/>
    <mergeCell ref="B14:E14"/>
    <mergeCell ref="C16:D16"/>
    <mergeCell ref="B17:B19"/>
    <mergeCell ref="B21:C21"/>
    <mergeCell ref="C22:D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2БКТП-400.6.0,4 кВ</vt:lpstr>
      <vt:lpstr>КЛ-6 кВ</vt:lpstr>
      <vt:lpstr>аналитика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 В.Г.</dc:creator>
  <cp:lastModifiedBy>79266</cp:lastModifiedBy>
  <cp:lastPrinted>2020-03-17T15:00:32Z</cp:lastPrinted>
  <dcterms:created xsi:type="dcterms:W3CDTF">2018-11-29T13:39:05Z</dcterms:created>
  <dcterms:modified xsi:type="dcterms:W3CDTF">2021-04-08T11:08:40Z</dcterms:modified>
</cp:coreProperties>
</file>