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O:\Мониторинг\26. ЭТЛ\"/>
    </mc:Choice>
  </mc:AlternateContent>
  <xr:revisionPtr revIDLastSave="0" documentId="13_ncr:1_{6F3FCEB4-7A12-40BA-BA9B-6F5A3DCB8A38}" xr6:coauthVersionLast="37" xr6:coauthVersionMax="37" xr10:uidLastSave="{00000000-0000-0000-0000-000000000000}"/>
  <bookViews>
    <workbookView xWindow="0" yWindow="0" windowWidth="15090" windowHeight="12195" tabRatio="936" firstSheet="2" activeTab="4" xr2:uid="{00000000-000D-0000-FFFF-FFFF00000000}"/>
  </bookViews>
  <sheets>
    <sheet name="Наименование объекта (2)" sheetId="19" r:id="rId1"/>
    <sheet name="Наименование объекта" sheetId="5" r:id="rId2"/>
    <sheet name="Перечень эл.оборуд для КП" sheetId="17" r:id="rId3"/>
    <sheet name="Перечень  работ ТО, ТР " sheetId="18" r:id="rId4"/>
    <sheet name="Перечень работ ЭТЛ" sheetId="16" r:id="rId5"/>
    <sheet name="Тех отчёт" sheetId="8" r:id="rId6"/>
    <sheet name="чел. ч" sheetId="11" r:id="rId7"/>
    <sheet name="аналитика " sheetId="4" state="hidden" r:id="rId8"/>
  </sheets>
  <definedNames>
    <definedName name="_FilterDatabase" localSheetId="7" hidden="1">'аналитика '!$B$1:$D$42</definedName>
    <definedName name="_xlnm._FilterDatabase" localSheetId="1" hidden="1">'Наименование объекта'!$A$15:$J$15</definedName>
    <definedName name="_xlnm._FilterDatabase" localSheetId="0" hidden="1">'Наименование объекта (2)'!$A$7:$J$7</definedName>
    <definedName name="_xlnm._FilterDatabase" localSheetId="4" hidden="1">'Перечень работ ЭТЛ'!$B$3:$G$44</definedName>
    <definedName name="_xlnm._FilterDatabase" localSheetId="6" hidden="1">'чел. ч'!$B$2:$W$73</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16" l="1"/>
  <c r="J102" i="19" l="1"/>
  <c r="I102" i="19"/>
  <c r="J101" i="19"/>
  <c r="J100" i="19"/>
  <c r="J99" i="19"/>
  <c r="J98" i="19"/>
  <c r="J97" i="19"/>
  <c r="J96" i="19"/>
  <c r="J95" i="19"/>
  <c r="J94" i="19"/>
  <c r="J93" i="19"/>
  <c r="J92" i="19"/>
  <c r="J91" i="19"/>
  <c r="J90" i="19"/>
  <c r="J89" i="19"/>
  <c r="J88" i="19"/>
  <c r="J87" i="19"/>
  <c r="J86" i="19"/>
  <c r="J85" i="19"/>
  <c r="J84" i="19"/>
  <c r="J83" i="19"/>
  <c r="J82" i="19"/>
  <c r="J81" i="19"/>
  <c r="J80" i="19"/>
  <c r="J79" i="19"/>
  <c r="J78" i="19"/>
  <c r="J77" i="19"/>
  <c r="J76" i="19"/>
  <c r="J75" i="19"/>
  <c r="J74" i="19"/>
  <c r="J73" i="19"/>
  <c r="J72" i="19"/>
  <c r="J71" i="19"/>
  <c r="J70" i="19"/>
  <c r="J69" i="19"/>
  <c r="J68" i="19"/>
  <c r="J67" i="19"/>
  <c r="J66" i="19"/>
  <c r="J65" i="19"/>
  <c r="J64" i="19"/>
  <c r="J47" i="19"/>
  <c r="I47" i="19"/>
  <c r="J46" i="19"/>
  <c r="J45" i="19"/>
  <c r="J44" i="19"/>
  <c r="J43" i="19"/>
  <c r="J42" i="19"/>
  <c r="J41" i="19"/>
  <c r="J40" i="19"/>
  <c r="J39" i="19"/>
  <c r="J38" i="19"/>
  <c r="J37" i="19"/>
  <c r="J36" i="19"/>
  <c r="J35" i="19"/>
  <c r="J34" i="19"/>
  <c r="J33" i="19"/>
  <c r="J32" i="19"/>
  <c r="J31" i="19"/>
  <c r="J30" i="19"/>
  <c r="J29" i="19"/>
  <c r="J28" i="19"/>
  <c r="J27" i="19"/>
  <c r="J26" i="19"/>
  <c r="J25" i="19"/>
  <c r="J24" i="19"/>
  <c r="J23" i="19"/>
  <c r="J22" i="19"/>
  <c r="J21" i="19"/>
  <c r="J20" i="19"/>
  <c r="J19" i="19"/>
  <c r="J18" i="19"/>
  <c r="J17" i="19"/>
  <c r="J16" i="19"/>
  <c r="J15" i="19"/>
  <c r="J14" i="19"/>
  <c r="J13" i="19"/>
  <c r="J12" i="19"/>
  <c r="J11" i="19"/>
  <c r="J10" i="19"/>
  <c r="J9" i="19"/>
  <c r="J63" i="19" l="1"/>
  <c r="J109" i="19"/>
  <c r="J8" i="19"/>
  <c r="J54" i="19" s="1"/>
  <c r="F25" i="16"/>
  <c r="J111" i="19" l="1"/>
  <c r="F5" i="16"/>
  <c r="F6" i="16"/>
  <c r="F7" i="16"/>
  <c r="F8" i="16"/>
  <c r="F9" i="16"/>
  <c r="F10" i="16"/>
  <c r="F11" i="16"/>
  <c r="F12" i="16"/>
  <c r="F13" i="16"/>
  <c r="F14" i="16"/>
  <c r="F15" i="16"/>
  <c r="F16" i="16"/>
  <c r="F17" i="16"/>
  <c r="F18" i="16"/>
  <c r="F19" i="16"/>
  <c r="F20" i="16"/>
  <c r="F21" i="16"/>
  <c r="F22" i="16"/>
  <c r="F23" i="16"/>
  <c r="F24" i="16"/>
  <c r="F26" i="16"/>
  <c r="F27" i="16"/>
  <c r="F28" i="16"/>
  <c r="F31" i="16"/>
  <c r="F32" i="16"/>
  <c r="F33" i="16"/>
  <c r="F34" i="16"/>
  <c r="F35" i="16"/>
  <c r="F36" i="16"/>
  <c r="F37" i="16"/>
  <c r="F38" i="16"/>
  <c r="F39" i="16"/>
  <c r="F40" i="16"/>
  <c r="F41" i="16"/>
  <c r="F42" i="16"/>
  <c r="F43" i="16"/>
  <c r="F44" i="16"/>
  <c r="F4" i="16"/>
  <c r="Q30" i="11" l="1"/>
  <c r="T30" i="11" s="1"/>
  <c r="S30" i="11"/>
  <c r="J36" i="5" l="1"/>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35" i="5"/>
  <c r="J34" i="5" l="1"/>
  <c r="D47" i="16" l="1"/>
  <c r="D50" i="16" s="1"/>
  <c r="D51" i="16" s="1"/>
  <c r="Q40" i="11"/>
  <c r="S40" i="11" s="1"/>
  <c r="Q41" i="11"/>
  <c r="S41" i="11" s="1"/>
  <c r="Q42" i="11"/>
  <c r="T42" i="11" s="1"/>
  <c r="Q43" i="11"/>
  <c r="S43" i="11" s="1"/>
  <c r="Q44" i="11"/>
  <c r="S44" i="11" s="1"/>
  <c r="Q45" i="11"/>
  <c r="S45" i="11" s="1"/>
  <c r="Q46" i="11"/>
  <c r="T46" i="11" s="1"/>
  <c r="Q47" i="11"/>
  <c r="T47" i="11" s="1"/>
  <c r="Q48" i="11"/>
  <c r="T48" i="11" s="1"/>
  <c r="Q49" i="11"/>
  <c r="S49" i="11" s="1"/>
  <c r="Q50" i="11"/>
  <c r="T50" i="11" s="1"/>
  <c r="Q51" i="11"/>
  <c r="T51" i="11" s="1"/>
  <c r="Q52" i="11"/>
  <c r="S52" i="11" s="1"/>
  <c r="Q38" i="11"/>
  <c r="Q39" i="11"/>
  <c r="T39" i="11" s="1"/>
  <c r="S48" i="11"/>
  <c r="T41" i="11"/>
  <c r="T44" i="11" l="1"/>
  <c r="S46" i="11"/>
  <c r="S39" i="11"/>
  <c r="S50" i="11"/>
  <c r="S42" i="11"/>
  <c r="T49" i="11"/>
  <c r="T40" i="11"/>
  <c r="T52" i="11"/>
  <c r="T45" i="11"/>
  <c r="T43" i="11"/>
  <c r="S51" i="11"/>
  <c r="S47" i="11"/>
  <c r="BK116" i="11"/>
  <c r="BK108" i="11"/>
  <c r="BK73" i="11"/>
  <c r="Q71" i="11"/>
  <c r="T71" i="11" s="1"/>
  <c r="Q70" i="11"/>
  <c r="S70" i="11" s="1"/>
  <c r="Q69" i="11"/>
  <c r="S69" i="11" s="1"/>
  <c r="Q68" i="11"/>
  <c r="T68" i="11" s="1"/>
  <c r="Q67" i="11"/>
  <c r="T67" i="11" s="1"/>
  <c r="Q66" i="11"/>
  <c r="S66" i="11" s="1"/>
  <c r="Q65" i="11"/>
  <c r="T65" i="11" s="1"/>
  <c r="Q64" i="11"/>
  <c r="T64" i="11" s="1"/>
  <c r="Q63" i="11"/>
  <c r="T63" i="11" s="1"/>
  <c r="Q62" i="11"/>
  <c r="S62" i="11" s="1"/>
  <c r="Q61" i="11"/>
  <c r="S61" i="11" s="1"/>
  <c r="Q60" i="11"/>
  <c r="Q59" i="11"/>
  <c r="Q58" i="11"/>
  <c r="T58" i="11" s="1"/>
  <c r="Q57" i="11"/>
  <c r="T57" i="11" s="1"/>
  <c r="Q56" i="11"/>
  <c r="S56" i="11" s="1"/>
  <c r="Q55" i="11"/>
  <c r="T55" i="11" s="1"/>
  <c r="Q54" i="11"/>
  <c r="T54" i="11" s="1"/>
  <c r="Q53" i="11"/>
  <c r="T53" i="11" s="1"/>
  <c r="S38" i="11"/>
  <c r="Q37" i="11"/>
  <c r="S37" i="11" s="1"/>
  <c r="Q36" i="11"/>
  <c r="T36" i="11" s="1"/>
  <c r="Q35" i="11"/>
  <c r="T35" i="11" s="1"/>
  <c r="Q34" i="11"/>
  <c r="S34" i="11" s="1"/>
  <c r="Q33" i="11"/>
  <c r="S33" i="11" s="1"/>
  <c r="Q32" i="11"/>
  <c r="T32" i="11" s="1"/>
  <c r="Q31" i="11"/>
  <c r="T31" i="11" s="1"/>
  <c r="Q27" i="11"/>
  <c r="T27" i="11" s="1"/>
  <c r="Q26" i="11"/>
  <c r="T26" i="11" s="1"/>
  <c r="Q25" i="11"/>
  <c r="T25" i="11" s="1"/>
  <c r="Q24" i="11"/>
  <c r="S24" i="11" s="1"/>
  <c r="Q23" i="11"/>
  <c r="T23" i="11" s="1"/>
  <c r="Q22" i="11"/>
  <c r="T22" i="11" s="1"/>
  <c r="Q21" i="11"/>
  <c r="T21" i="11" s="1"/>
  <c r="Q20" i="11"/>
  <c r="S20" i="11" s="1"/>
  <c r="Q19" i="11"/>
  <c r="T19" i="11" s="1"/>
  <c r="Q18" i="11"/>
  <c r="T18" i="11" s="1"/>
  <c r="Q17" i="11"/>
  <c r="T17" i="11" s="1"/>
  <c r="Q16" i="11"/>
  <c r="S16" i="11" s="1"/>
  <c r="Q15" i="11"/>
  <c r="T15" i="11" s="1"/>
  <c r="Q14" i="11"/>
  <c r="T14" i="11" s="1"/>
  <c r="Q13" i="11"/>
  <c r="T13" i="11" s="1"/>
  <c r="Q12" i="11"/>
  <c r="S12" i="11" s="1"/>
  <c r="Q11" i="11"/>
  <c r="T11" i="11" s="1"/>
  <c r="Q10" i="11"/>
  <c r="T10" i="11" s="1"/>
  <c r="Q9" i="11"/>
  <c r="T9" i="11" s="1"/>
  <c r="Q8" i="11"/>
  <c r="S8" i="11" s="1"/>
  <c r="Q7" i="11"/>
  <c r="T7" i="11" s="1"/>
  <c r="Q6" i="11"/>
  <c r="T6" i="11" s="1"/>
  <c r="Q5" i="11"/>
  <c r="T5" i="11" s="1"/>
  <c r="T12" i="11" l="1"/>
  <c r="S15" i="11"/>
  <c r="T33" i="11"/>
  <c r="S59" i="11"/>
  <c r="T59" i="11"/>
  <c r="T66" i="11"/>
  <c r="T69" i="11"/>
  <c r="S60" i="11"/>
  <c r="T60" i="11"/>
  <c r="T20" i="11"/>
  <c r="S23" i="11"/>
  <c r="T37" i="11"/>
  <c r="T62" i="11"/>
  <c r="S65" i="11"/>
  <c r="S7" i="11"/>
  <c r="T61" i="11"/>
  <c r="T70" i="11"/>
  <c r="BK147" i="11"/>
  <c r="BK150" i="11" s="1"/>
  <c r="BK149" i="11" s="1"/>
  <c r="S5" i="11"/>
  <c r="T56" i="11"/>
  <c r="T8" i="11"/>
  <c r="S11" i="11"/>
  <c r="T16" i="11"/>
  <c r="S19" i="11"/>
  <c r="T24" i="11"/>
  <c r="S27" i="11"/>
  <c r="T38" i="11"/>
  <c r="S55" i="11"/>
  <c r="T34" i="11"/>
  <c r="S6" i="11"/>
  <c r="S10" i="11"/>
  <c r="S14" i="11"/>
  <c r="S18" i="11"/>
  <c r="S22" i="11"/>
  <c r="S26" i="11"/>
  <c r="S32" i="11"/>
  <c r="S36" i="11"/>
  <c r="S54" i="11"/>
  <c r="S58" i="11"/>
  <c r="S64" i="11"/>
  <c r="S68" i="11"/>
  <c r="S9" i="11"/>
  <c r="S13" i="11"/>
  <c r="S17" i="11"/>
  <c r="S21" i="11"/>
  <c r="S25" i="11"/>
  <c r="S31" i="11"/>
  <c r="S35" i="11"/>
  <c r="S53" i="11"/>
  <c r="S57" i="11"/>
  <c r="S63" i="11"/>
  <c r="S67" i="11"/>
  <c r="S71" i="11"/>
  <c r="S72" i="11" l="1"/>
  <c r="S73" i="11" s="1"/>
  <c r="T72" i="11"/>
  <c r="T73" i="11" s="1"/>
  <c r="T75" i="11" s="1"/>
  <c r="S75" i="11" s="1"/>
  <c r="J11" i="5" l="1"/>
  <c r="J7" i="5"/>
  <c r="J4" i="5" l="1"/>
  <c r="I73" i="5"/>
  <c r="J73" i="5"/>
  <c r="F9" i="4"/>
  <c r="J3" i="5" l="1"/>
  <c r="J5" i="5"/>
</calcChain>
</file>

<file path=xl/sharedStrings.xml><?xml version="1.0" encoding="utf-8"?>
<sst xmlns="http://schemas.openxmlformats.org/spreadsheetml/2006/main" count="884" uniqueCount="423">
  <si>
    <t>№ п/п</t>
  </si>
  <si>
    <t>Наименование работ, материалов, затрат</t>
  </si>
  <si>
    <t>Ед. изм.</t>
  </si>
  <si>
    <t>Кол-во</t>
  </si>
  <si>
    <t>Цена  единицы, руб</t>
  </si>
  <si>
    <t xml:space="preserve">Цена работ </t>
  </si>
  <si>
    <t>Стоимость об-ния, МТР</t>
  </si>
  <si>
    <t xml:space="preserve">Стоимость работ </t>
  </si>
  <si>
    <t>Всего</t>
  </si>
  <si>
    <t>1.1</t>
  </si>
  <si>
    <t>2.1</t>
  </si>
  <si>
    <t>2.2</t>
  </si>
  <si>
    <t>2.3</t>
  </si>
  <si>
    <t>2.4</t>
  </si>
  <si>
    <t>2.5</t>
  </si>
  <si>
    <t>1.2</t>
  </si>
  <si>
    <t>Расчет  стоимости  ЭНЕРГОТРЕСТ, руб</t>
  </si>
  <si>
    <t>ОСНОВНЫЕ ПАРАМЕТРЫ ПРОЕКТА:</t>
  </si>
  <si>
    <t>Контакт от ГК ООО «Гарант групп»</t>
  </si>
  <si>
    <t>г. Москва, ул. Дербеневская, д,1</t>
  </si>
  <si>
    <t xml:space="preserve">ЦЕЛЬ ПРОЕКТА: </t>
  </si>
  <si>
    <t xml:space="preserve"> Выполнение комплекса технологических и организационных работ в рамках выноса электрических сетей</t>
  </si>
  <si>
    <t>Ананий Сергей AnaniySV@garant-grupp.ru</t>
  </si>
  <si>
    <t>технико-коммерческий специалист департамента технологических присоединений ГК ООО «Гарант групп» +7 (495) 268-04-59</t>
  </si>
  <si>
    <t xml:space="preserve">СТОИМОСТЬ ПРОЕКТА: </t>
  </si>
  <si>
    <t xml:space="preserve">СРОК ВЫПОЛНЕНИЯ: </t>
  </si>
  <si>
    <t>до 6 месяцев</t>
  </si>
  <si>
    <t xml:space="preserve">ПАРАМЕТРЫ ОБЪЕКТА: </t>
  </si>
  <si>
    <t>Заказчик: ООО «СИТИ КОНСТРАКШЕН»</t>
  </si>
  <si>
    <t xml:space="preserve">Объект: </t>
  </si>
  <si>
    <t>жилой комплекс с подземной автостоянкой</t>
  </si>
  <si>
    <t xml:space="preserve">Адрес объекта: </t>
  </si>
  <si>
    <t>Москва г., Большой Ордынский переулок, вл.4</t>
  </si>
  <si>
    <t>Необходимая мощность:</t>
  </si>
  <si>
    <t>928 кВт</t>
  </si>
  <si>
    <t xml:space="preserve">Уровень напряжения: </t>
  </si>
  <si>
    <t>6 кВ</t>
  </si>
  <si>
    <t xml:space="preserve">Категория надежности: </t>
  </si>
  <si>
    <t>II</t>
  </si>
  <si>
    <r>
      <rPr>
        <b/>
        <sz val="10"/>
        <rFont val="Arial"/>
        <family val="2"/>
        <charset val="204"/>
      </rPr>
      <t>№</t>
    </r>
  </si>
  <si>
    <r>
      <rPr>
        <b/>
        <sz val="10"/>
        <rFont val="Arial"/>
        <family val="2"/>
        <charset val="204"/>
      </rPr>
      <t>НАИМЕНОВАНИЕ</t>
    </r>
  </si>
  <si>
    <t>СТОИМОСТЬ от ГК ООО «Гарант групп»</t>
  </si>
  <si>
    <t>СТОИМОСТЬ от ГК ООО "ЭНЕРГОТРЕСТ"</t>
  </si>
  <si>
    <t>I</t>
  </si>
  <si>
    <t>Поставка электротехнического оборудования</t>
  </si>
  <si>
    <t>Исходно-разрешительная документация</t>
  </si>
  <si>
    <t>III</t>
  </si>
  <si>
    <t>Строительно-монтажные и пусконаладочные работы</t>
  </si>
  <si>
    <t>IV</t>
  </si>
  <si>
    <t>Документальное сопровождение окончания процесса технологического присоединения</t>
  </si>
  <si>
    <r>
      <rPr>
        <b/>
        <sz val="10"/>
        <rFont val="Arial"/>
        <family val="2"/>
        <charset val="204"/>
      </rPr>
      <t>ИТОГО СТОИМОСТЬ ПРОЕКТА:</t>
    </r>
  </si>
  <si>
    <t>Анализ КП № 655-К от 23 января 2019г. от ГК ООО «Гарант групп»</t>
  </si>
  <si>
    <t>СТОИМОСТЬ на 4-й кв. 2018г.</t>
  </si>
  <si>
    <r>
      <rPr>
        <b/>
        <sz val="10"/>
        <rFont val="Arial"/>
        <family val="2"/>
        <charset val="204"/>
      </rPr>
      <t>I</t>
    </r>
  </si>
  <si>
    <r>
      <rPr>
        <b/>
        <sz val="10"/>
        <rFont val="Arial"/>
        <family val="2"/>
        <charset val="204"/>
      </rPr>
      <t>Поставка электротехнического оборудования</t>
    </r>
  </si>
  <si>
    <t>1</t>
  </si>
  <si>
    <t>Организация встраиваемой ТП в составе (оборудование МКС): - трансформатор силовой ATSE 250 кВА, 6/0,4 кВ, схема соединения обмоток - D/Y^11 - 2 шт. - распределительное устройство РУВН-6 кВ: RM6 типа NE-IDI - 2 шт., плата телемеханики - 3 шт., контакты 2 но + 2 нз функции I - 4 шт.; RM6 типа NE-IIII - 2 шт., УТКЗ - 6 шт., мотор редуктор функции I - 6 шт., плата телемеханики - 6 шт., контакты 2 но + 2 нз функции I - 8 шт. - распределительное устройство РУНН-0,4 кВ: РУ 0,4 кВ-10-1250-1250 - 1 компл. - АВР 6-20 кВ - 1 шт. - ШПСН - 2 шт. - ЩТЗТ - 2 шт. - ЩТМ - 1 шт. - ITR-3 - 2 шт. - кабельные перемычки РУВН и РУНН - компл. - заземляющее устройство (внешний и внутренний контур) - 1 компл. - адаптер изоляционный T-образный RICS-5133 - 8 компл. - светильник настенный со светодиодной лампой - 20 шт. - розетка с заземляющим контактом - 2 шт. - выключатель поворотный двухполюсный - 4 шт. - электроконвектор КЭ - 1 - 2 шт. - расходные, крепежные, изоляционные детали (согласно проектной документации)</t>
  </si>
  <si>
    <t>Организация встраиваемой ТП в составе (оборудование абонента): - трансформатор силовой ATSE 1000 кВА, 6/0,4 кВ, схема соединения обмоток - D/Y^11 - 2 шт. - распределительное устройство РУВН-6 кВ: RM6 типа NE-IDI VIP 400 - 2 шт., независимый расцепитель - 2 шт.; КСО ИТН - 2 шт. - ЯСН - 3 шт. - ЩТЗТ - 2 шт. - ШУ 2Т - 2 шт. - ITR-3 - 1 шт. - кабельные перемычки РУВН и РУНН (без учета КЛ для ГРЩ) - компл. - заземляющее устройство (внутренний контур) - 1 компл. - светильник настенный со светодиодной лампой - 10 шт. - розетка с заземляющим контактом - 2 шт. - выключатель поворотный двухполюсный - 3 шт. - электроконвектор КЭ - 1 - 1 шт. - расходные, крепежные, изоляционные детали (согласно проектной документации)</t>
  </si>
  <si>
    <t>Организация встраиваемой ТП в составе (оборудование абонента): - распределительное устройство РУНН-0,4 кВ: ГРЩ 2500 (АВВ) (аппараты, корпус АВВ, шины медные) -1 компл. - кабельные перемычки РУНН (трансформатор 1000 кВА (луч 4, луч Б) - ГРЩ (секция 1 и секция 2)) -компл.</t>
  </si>
  <si>
    <t>2</t>
  </si>
  <si>
    <t>Организация участков КЛ 10 (0,4) кВ от точек врезки до новой ТП: - кабель силовой марки АПвПуг 3х(1х120/35)(суммарная длина кабеля « 676 м) - кабель силовой марки АПвБШп(г) 4х95 (суммарная длина кабеля « 257 м) - песок - 33,32 м куб. - концевые термоусаживаемые муфты POLT 12D/1X0-L10D - 4 компл. - муфты соединительные СПтп10-70/120 - 4 компл. - концевые термоусаживаемые муфты 4КВтп-МКС-70/120 - 4 шт. - муфты соединительные 4Стп-МКС 150/240 - 4 шт. - закладные детали для устройства пересечений с существующими инженерными коммуникациями (труба ПНД d160 « 232 м («Эколайн Мультипро» с индексом МКС), уплотнители кабельных проходов УКПт - 44 шт., заглушки для резервных труб ПКП-2 - 18 шт.) - асфальтобетон мелкозернистый - 2,79 м куб. - асфальтобетон крупнозернистый - 2,28 м куб. - бетон В 7,5 - 4,57 м куб.</t>
  </si>
  <si>
    <r>
      <rPr>
        <b/>
        <sz val="10"/>
        <rFont val="Arial"/>
        <family val="2"/>
        <charset val="204"/>
      </rPr>
      <t>ИТОГО СТОИМОСТЬ ЭТАПА:</t>
    </r>
  </si>
  <si>
    <r>
      <rPr>
        <b/>
        <sz val="10"/>
        <rFont val="Arial"/>
        <family val="2"/>
        <charset val="204"/>
      </rPr>
      <t>II</t>
    </r>
  </si>
  <si>
    <r>
      <rPr>
        <b/>
        <sz val="10"/>
        <rFont val="Arial"/>
        <family val="2"/>
        <charset val="204"/>
      </rPr>
      <t>Исходно-разрешительная документация</t>
    </r>
  </si>
  <si>
    <t>Оформление исходно-разрешительной документации для проведения земляных работ при прокладке кабельных линий: - открытие ордера объединения административно-технических инспекций г. Москвы (ОАТИ) на производство земляных работ по разработке кабельной траншеи - разработка проекта производства работ (ППР) и согласование плана-графика по прокладке кабельных линий</t>
  </si>
  <si>
    <r>
      <rPr>
        <b/>
        <sz val="10"/>
        <rFont val="Arial"/>
        <family val="2"/>
        <charset val="204"/>
      </rPr>
      <t>III</t>
    </r>
  </si>
  <si>
    <r>
      <rPr>
        <b/>
        <sz val="10"/>
        <rFont val="Arial"/>
        <family val="2"/>
        <charset val="204"/>
      </rPr>
      <t>Строительно-монтажные и пусконаладочные работы</t>
    </r>
  </si>
  <si>
    <t>Выполнение комплекса электромонтажных работ для нового строительства: - земляные работы по разработке траншеи под прокладку кабельной линии (52,2+21,6 м) - устройство песчаной подушки - укладка закладных деталей в местах пересечения кабельной трассы с существующими инженерными коммуникациями - прокладка кабеля марки АПвПуг 3х(1х120/35), АПвБШп(г) 4х95 - монтаж муфт концевых и соединительных - выполнение благоустройства в местах разработки кабельной траншеи - доставка материалов и оборудования на объект</t>
  </si>
  <si>
    <t>Устройство ТП: - сооружение РУВН 6 кВ встроенной ТП - организация кабельных вводов от РУВН 6 кВ до силовых трансформаторов - установка силовых трансформаторов aTSE 1000 кВА, 6/0,4 кВ - 2 шт., aTSE 250 кВА, 6/0,4 кВ - 2 шт. - сооружение РУНН 0,4 кВ встроенной ТП: монтаж ГРЩ 2500, монтаж РУ 0,4 кВ-10-1250-1250 - монтаж кабельных перемычек ВН, НН - организация учета - организация контура заземления (внешнего и внутреннего)</t>
  </si>
  <si>
    <t>- сооружение РУНН 0,4 кВ встроенной ТП: монтаж ГРЩ 2500, монтаж РУ 0,4 кВ-10-1250-1250 - монтаж кабельных перемычек НН (трансформатор 1000 кВА (луч 4, луч Б) - ГРЩ (секция 1 и секция 2))</t>
  </si>
  <si>
    <t>Пусконаладочные работы: - наладка устройств релейной защиты и автоматики, цепей вторичной коммутации во вновь сооружаемой ТП - измерение сопротивления изоляции кабельных линий - фазировка ЛЭП - проверка наличия цепи между заземлителями и заземленными элементами - электроизмерительная лаборатория - технический отчет (техническая документация)</t>
  </si>
  <si>
    <t>Закрытие исходно-разрешительной документации для проведения земляных работ при прокладке кабельных линий: - контрольно-геодезическая съемка (КГС) подземных коммуникаций по факту завершения прокладки кабельных линий (геодезические измерения, камеральная обработка результатов съемки, размещение исполнительной схемы на Сводном плане подземных коммуникаций и сооружений в г. Москве) - закрытие ордера объединения административно-технических инспекций г. Москвы (ОАТИ) на производство земляных работ по разработке кабельной траншеи</t>
  </si>
  <si>
    <r>
      <rPr>
        <b/>
        <sz val="10"/>
        <rFont val="Arial"/>
        <family val="2"/>
        <charset val="204"/>
      </rPr>
      <t>IV</t>
    </r>
  </si>
  <si>
    <r>
      <rPr>
        <b/>
        <sz val="10"/>
        <rFont val="Arial"/>
        <family val="2"/>
        <charset val="204"/>
      </rPr>
      <t>Документальное сопровождение окончания процесса технологического присоединения</t>
    </r>
  </si>
  <si>
    <t>Документальное сопровождение процесса выноса (замещения) объектов электросетевого хозяйства ПАО «МОЭСК»: - получение разрешения на допуск в эксплуатацию энергетического объекта (вновь сооружаемого) от Ростехнадзора - передача в собственность МКС - филиала ПАО «МОЭСК» полностью законченных строительством электрические сети (КЛ 6 кВ) и трансформаторную подстанцию (РУ 6 кВ и силовые трансформаторы) - переоформление Акта об осуществлении технологического присоединения (для абонентов по 0,4 кв)</t>
  </si>
  <si>
    <t>Документальное сопровождение процесса технологического присоединения: - переоформление Акта об осуществлении технологического присоединения - получение Акта допуска прибора учета в эксплуатацию</t>
  </si>
  <si>
    <t>- оформление заявки на вызов специалиста Ростехнадзора - сдача электроустановки инспектору Ростехнадзора - получение акта допуска в эксплуатацию электроустановки от Ростехнадзора</t>
  </si>
  <si>
    <t>- корректировка Договора энергоснабжения с энергосбытовой компанией</t>
  </si>
  <si>
    <t>Примечание:</t>
  </si>
  <si>
    <t>1. Плата по заключенному соглашению о компенсации потерь (СКП) на ликвидируемые и выносимые из зоны строительства и благоустройства территории электрические сети осуществляется Заказчиком отдельно по выставленному счету ПАО «МОЭСК».</t>
  </si>
  <si>
    <t>2. Распределительное устройство РУНН-0,4 кВ: ГРЩ 2500 можно выполнить на оборудовании Schneider Electric. Тогда стоимость оборудования ГРЩ будет составлять 3 125 000 руб. с учетом НДС. Стоимость кабельных перемычек РУНН составляет 620 000 руб. с учетом НДС.</t>
  </si>
  <si>
    <t>Цена об-ния, МТР</t>
  </si>
  <si>
    <t>1.3</t>
  </si>
  <si>
    <t>1.4</t>
  </si>
  <si>
    <t>1.5</t>
  </si>
  <si>
    <t>1.6</t>
  </si>
  <si>
    <t>1.7</t>
  </si>
  <si>
    <t>1.8</t>
  </si>
  <si>
    <t>3</t>
  </si>
  <si>
    <t xml:space="preserve">Стоимость МТР, рублей </t>
  </si>
  <si>
    <t xml:space="preserve">Стоимость работ, рублей </t>
  </si>
  <si>
    <t>3.1</t>
  </si>
  <si>
    <t>3.2</t>
  </si>
  <si>
    <t>3.3</t>
  </si>
  <si>
    <t>3.4</t>
  </si>
  <si>
    <t>Срок выполнения работ, кал.дней</t>
  </si>
  <si>
    <t xml:space="preserve">Общая стоимость, рублей, в т.ч.: </t>
  </si>
  <si>
    <t>Общий срок реализации проекта, кал.дней</t>
  </si>
  <si>
    <t>Срок поставки МТР, кал.дней</t>
  </si>
  <si>
    <t>Трудозатраты, чел.час</t>
  </si>
  <si>
    <t>точка</t>
  </si>
  <si>
    <t>3.5</t>
  </si>
  <si>
    <t>3.6</t>
  </si>
  <si>
    <t>3.7</t>
  </si>
  <si>
    <t>3.8</t>
  </si>
  <si>
    <t>3.9</t>
  </si>
  <si>
    <t>2.6</t>
  </si>
  <si>
    <t>Нормативно</t>
  </si>
  <si>
    <t>КЛ 10-0,4кВ проложенный в земле на 1000м кабеля, сечением 500 мм</t>
  </si>
  <si>
    <t>КЛ 10-0,4кВ проложенный в земле на 1000м кабеля, сечением 400 мм</t>
  </si>
  <si>
    <t>КЛ 10-0,4кВ проложенный в земле на 1000м кабеля, сечением 240 мм</t>
  </si>
  <si>
    <t>КЛ 10-0,4кВ проложенный в земле на 1000м кабеля, сечением 150-185 мм</t>
  </si>
  <si>
    <t>КЛ 10-0,4кВ проложенный в земле на 1000м кабеля, сечением 95-120 мм</t>
  </si>
  <si>
    <t>КЛ 10-0,4кВ проложенный в земле на 1000м кабеля, сечением 50-70 мм</t>
  </si>
  <si>
    <t>КЛ 10-0,4кВ проложенный в земле на 1000м кабеля, сечением 16-35 мм</t>
  </si>
  <si>
    <t>Закрытые шинопроводы распределительные на секцию длинной 3 м, 650 А</t>
  </si>
  <si>
    <t>КРУ КМ-1КФ</t>
  </si>
  <si>
    <t xml:space="preserve">КРУ TPS (SME, SMM) с ВВ, опорн (ТТ, ТН) </t>
  </si>
  <si>
    <t>КСО-2УМ с ВВ (ЭВ) с проходными ТТ</t>
  </si>
  <si>
    <t>КСО-2УМ с МВ с проходными ТТ (ВМГ)</t>
  </si>
  <si>
    <t xml:space="preserve">КРУ RM6-NE-DIDII  </t>
  </si>
  <si>
    <t>КРУ RM6-NE-DIDI, (SM-6)</t>
  </si>
  <si>
    <t xml:space="preserve">КРУ RM6-NE-IDI, (SM-6)  </t>
  </si>
  <si>
    <t>КРУ RM6-NE-DI (TPS SME, SMM), (SM-6)</t>
  </si>
  <si>
    <t>КРУ RM6-NE-D (TPS SME, SMM), (SM-6)</t>
  </si>
  <si>
    <t>Тр-р силовой сухой 2000 (2500)кВА</t>
  </si>
  <si>
    <t>Тр-р силовой сухой 1600кВА</t>
  </si>
  <si>
    <t>Тр-р силовой сухой 1000(1250)кВА</t>
  </si>
  <si>
    <t>Тр-р силовой сухой 630(750)кВА</t>
  </si>
  <si>
    <t>Тр-р силовой маслянный 2000(2500)кВА</t>
  </si>
  <si>
    <t>Тр-р силовой маслянный 1600(2000)кВА</t>
  </si>
  <si>
    <t>Тр-р силовой маслянный 1000(1250)кВА</t>
  </si>
  <si>
    <t>Тр-р силовой маслянный 630(750)кВА</t>
  </si>
  <si>
    <t>Тр-р силовой маслянный 400кВА</t>
  </si>
  <si>
    <t>Тр-р силовой маслянный 250кВА</t>
  </si>
  <si>
    <t>Тр-р силовой маслянный 160кВА</t>
  </si>
  <si>
    <t>Тр-р силовой маслянный 100кВА</t>
  </si>
  <si>
    <t>3 года</t>
  </si>
  <si>
    <t>2 года</t>
  </si>
  <si>
    <t>1 год</t>
  </si>
  <si>
    <t>6 мес.</t>
  </si>
  <si>
    <t>3 мес.</t>
  </si>
  <si>
    <t>1 мес.</t>
  </si>
  <si>
    <t>Общее кол-во чел/ч в год</t>
  </si>
  <si>
    <t>Общее кол-во чел/ч в месяц</t>
  </si>
  <si>
    <t>Кол-во оборуд.</t>
  </si>
  <si>
    <t xml:space="preserve">Среднемес. трудозатраты 
чел/ч </t>
  </si>
  <si>
    <t xml:space="preserve"> Норма ТО (чел./ч.)</t>
  </si>
  <si>
    <t xml:space="preserve">Наименование 
электрооборудования </t>
  </si>
  <si>
    <t>ТАБЛИЦА НОРМАТИВОВ ТО И ТР НА ОБСЛУЖИВАНИЕ ЭНЕРГОСЕТЕВОГО ОБОРУДОВАНИЯ (Справочник А. И. ЯЩУРА)</t>
  </si>
  <si>
    <t>КР (чел/ч)</t>
  </si>
  <si>
    <t>Примечание</t>
  </si>
  <si>
    <t xml:space="preserve">КСО-2УМ с ТН (3-х фазный) </t>
  </si>
  <si>
    <t xml:space="preserve">КСО-2УМ с ТН (1х3 фазный) </t>
  </si>
  <si>
    <t>Выключатель нагрузки до 630А</t>
  </si>
  <si>
    <t>Разъединитель 3х фазный до 630А</t>
  </si>
  <si>
    <t>РУ 0,4кВ с 12 фидерами</t>
  </si>
  <si>
    <t>КР 1 раз в 6 лет</t>
  </si>
  <si>
    <t>Опора метал, ж/б</t>
  </si>
  <si>
    <t>Прибор учёта электроэнергии</t>
  </si>
  <si>
    <t>ВЛ 10-0,4кВ проложенный на ж/б и метал. опорах на 1000м кабеля, сечением до 35  мм</t>
  </si>
  <si>
    <t>КР 1 раз 14 лет</t>
  </si>
  <si>
    <t>ВЛ 10-0,4кВ проложенный на ж/б и метал. опорах на 1000м кабеля, сечением 50  мм</t>
  </si>
  <si>
    <t>ВЛ 10-0,4кВ проложенный на ж/б и метал. опорах на 1000м кабеля, сечением 70  мм</t>
  </si>
  <si>
    <t>ВЛ 10-0,4кВ проложенный на ж/б и метал. опорах на 1000м кабеля, сечением 90мм и более.</t>
  </si>
  <si>
    <t>Дней работы 2 человек</t>
  </si>
  <si>
    <t>Месяц</t>
  </si>
  <si>
    <t>Год</t>
  </si>
  <si>
    <t>После приемки в эксплуатацию кабельной линии, эксплуатирующая организация должна, оформить всю техническую документацию по данной кабельной линии. На каждую кабельную линию должен быть заведен паспорт, содержащий вес необходимые технические данные по линии, систематически пополняемый сведениями по испытаниям, ремонту и эксплуатации линии.</t>
  </si>
  <si>
    <t>В процессе эксплуатации вести и заполнять журналы по обходам и осмотрам кабельных линий, журналы для записи дефектов и даты их устранения.</t>
  </si>
  <si>
    <t>Состав технического отчета:</t>
  </si>
  <si>
    <t>К Техническому заданию прилагаются:</t>
  </si>
  <si>
    <t>Приложение № 2 «Перечень, периодичность и срок выполнения работ» на 1 л., 1 экз.</t>
  </si>
  <si>
    <t>15.      Технический отчет.</t>
  </si>
  <si>
    <t>15.1      Протокол визуального осмотра</t>
  </si>
  <si>
    <t>15.2      Протокол проверки наличия цепи между заземлёнными установками и элементами заземлённой установки</t>
  </si>
  <si>
    <t>15.3      Протокол проверки сопротивления изоляции проводов, кабелей и обмоток электрических машин.</t>
  </si>
  <si>
    <t>15.4      Протокол измерения сопротивления заземляющих устройств.</t>
  </si>
  <si>
    <t>15.5      Протокол проверки и испытаний выключателей нагрузки.</t>
  </si>
  <si>
    <t>15.6      Протокол проверки и испытаний разъединителей.</t>
  </si>
  <si>
    <t>15.7      Протокол испытания изоляции повышенным напряжением промышленной частоты.</t>
  </si>
  <si>
    <t>15.8      Протокол испытания изоляции повышенным напряжением КЛ АСБ выпрямленной частоты.</t>
  </si>
  <si>
    <t>15.10     Протокол проверки высоковольтного выключателя и релейной защиты ячейки.</t>
  </si>
  <si>
    <t>15.12     Протокол испытаний повышенным напряжением силовых кабелей с полиэтиленовой изоляцией.</t>
  </si>
  <si>
    <t>16.      Требования к персоналу.</t>
  </si>
  <si>
    <t>Эксплуатацию электроустановок должен осуществлять подготовленный электротехнический персонал с группой 3 и выше по электробезопасности, в соответствии со стандартами установленными ФЗ от 27.12.2002 №184-ФЗ «О техническом регулировании» и ФЗ от 21.07.97 №116-ФЗ «О промышленной безопасности опасных производственных объектов», а также соблюдая ПТЭЭП (Правила технической эксплуатации электроустановок потребителей). При обслуживании комплектных трансформаторных подстанций руководствуются нормами ГОСТ 14695-80. Мощностью от 25 до 2500 кВА на напряжение до 10 кВ.</t>
  </si>
  <si>
    <t>15.9      Протокол проверки и испытаний силового 3-х обмоточного трансформатора до 1000 кВА с принудительным воздушных охлаждением</t>
  </si>
  <si>
    <t>15.11     Протокол проверки реле VIP - 30 (300) и датчиков тока  на устройство RM - 6 (функция D).</t>
  </si>
  <si>
    <t>15.12     Протокол испытаний повышенным напряжением силовых кабелей с бумажной изоляцией</t>
  </si>
  <si>
    <t>15.12     Протокол испытаний повышенным напряжением воздушных линий.</t>
  </si>
  <si>
    <t>1 раз в месяц</t>
  </si>
  <si>
    <t>Наименование электросетевого хозяйства</t>
  </si>
  <si>
    <t>КЛЭП-10кВ АСБ-10 3х70, L=2250м</t>
  </si>
  <si>
    <t>КЛЭП-10кВ АПвПуг-10 1х120/35</t>
  </si>
  <si>
    <t>2250 м</t>
  </si>
  <si>
    <t>540 м</t>
  </si>
  <si>
    <t>20 м</t>
  </si>
  <si>
    <t>1 шт</t>
  </si>
  <si>
    <t>1 ед</t>
  </si>
  <si>
    <t>Силовые трансформаторы   TRIHAL 1000/10/0,4 с принудительным воздушным охлаждением</t>
  </si>
  <si>
    <t>РЛНД-10/400</t>
  </si>
  <si>
    <t>КРУ RM-6, IDI, шкаф тепловой защиты</t>
  </si>
  <si>
    <t>Автоматический выключатель АВВ 0,4кВ 100А</t>
  </si>
  <si>
    <t>Автоматический выключатель АВВ 0,4кВ 160А</t>
  </si>
  <si>
    <t>Автоматический выключатель АВВ 0,4кВ 250А</t>
  </si>
  <si>
    <t>Автоматический выключатель АВВ 0,4кВ 400А</t>
  </si>
  <si>
    <t>Автоматический выключатель АВВ 0,4кВ 630А</t>
  </si>
  <si>
    <t>Автоматический выключатель АВВ 0,4кВ 630А, секционный выключатель</t>
  </si>
  <si>
    <t>Автоматический выключатель АВВ 0,4кВ 800А, вводной выключатель ИБП</t>
  </si>
  <si>
    <t>Автоматический выключатель АВВ 0,4кВ 1600А, вводной выключатель Т-1</t>
  </si>
  <si>
    <t>Автоматический выключатель ИЭК 0,4кВ 1250А, вводной выключатель ДЭС</t>
  </si>
  <si>
    <t>УКРМ58-0,4-150 кВар</t>
  </si>
  <si>
    <t>АВР-0,4кВ</t>
  </si>
  <si>
    <t>ВЛЭП-10кВ, опоры ВЛЭП ж/б (18 ед.)</t>
  </si>
  <si>
    <t>Конденсаторная установка УКРМ-150кВар</t>
  </si>
  <si>
    <t>Конденсаторная установка УКРМ-80кВар</t>
  </si>
  <si>
    <t>Конденсаторная установка УКРМ-100кВар</t>
  </si>
  <si>
    <t>Конденсаторная установка УКРМ-200кВар</t>
  </si>
  <si>
    <t>Конденсаторная установка УКРМ-250кВар</t>
  </si>
  <si>
    <t>Конденсаторная установка УКРМ-300кВар</t>
  </si>
  <si>
    <t>Конденсаторная установка УКРМ-400кВар</t>
  </si>
  <si>
    <t>Конденсаторная установка УКРМ-500кВар</t>
  </si>
  <si>
    <t>Конденсаторная установка УКРМ-750кВар</t>
  </si>
  <si>
    <t>Конденсаторная установка УКРМ-900кВар</t>
  </si>
  <si>
    <t>Конденсаторная установка УКРМ-1000кВар</t>
  </si>
  <si>
    <t>Конденсаторная установка УКРМ-1125кВар</t>
  </si>
  <si>
    <t>Конденсаторная установка УКРМ-1325кВар</t>
  </si>
  <si>
    <t>Конденсаторная установка УКРМ-1800кВар</t>
  </si>
  <si>
    <t>КР 1 раз в 8 лет</t>
  </si>
  <si>
    <t>Обслуживание электроустановок и электрооборудования</t>
  </si>
  <si>
    <t>Накладные расходы</t>
  </si>
  <si>
    <t>км</t>
  </si>
  <si>
    <t>ед</t>
  </si>
  <si>
    <t>шт</t>
  </si>
  <si>
    <t>м</t>
  </si>
  <si>
    <t>1.1.</t>
  </si>
  <si>
    <t>1.2.</t>
  </si>
  <si>
    <t>1.3.</t>
  </si>
  <si>
    <t>1.4.</t>
  </si>
  <si>
    <t>1.5.</t>
  </si>
  <si>
    <t>1.6.</t>
  </si>
  <si>
    <t>1.7.</t>
  </si>
  <si>
    <t>1.8.</t>
  </si>
  <si>
    <t>1.9.</t>
  </si>
  <si>
    <t>1.10.</t>
  </si>
  <si>
    <t>1.11.</t>
  </si>
  <si>
    <t>1.13.</t>
  </si>
  <si>
    <t>1.14.</t>
  </si>
  <si>
    <t>1.15.</t>
  </si>
  <si>
    <t>1.16.</t>
  </si>
  <si>
    <t>1.17.</t>
  </si>
  <si>
    <t>2.7</t>
  </si>
  <si>
    <t>2.8</t>
  </si>
  <si>
    <t>2.9</t>
  </si>
  <si>
    <t>2.10</t>
  </si>
  <si>
    <t>2.11</t>
  </si>
  <si>
    <t>2.12</t>
  </si>
  <si>
    <t>2.13</t>
  </si>
  <si>
    <t>Виды испытаний и измерений</t>
  </si>
  <si>
    <t>Проверка устройств молниезащиты.</t>
  </si>
  <si>
    <t>Измерение сопротивления изоляции электрических аппаратов, вторичных цепей и электропроводки напряжением до 1 кВ.</t>
  </si>
  <si>
    <t xml:space="preserve">  ВСЕГО</t>
  </si>
  <si>
    <t xml:space="preserve">  НДС 20%</t>
  </si>
  <si>
    <t>Итоги по смете:</t>
  </si>
  <si>
    <t>Итого прямые затраты по смете в текущих ценах</t>
  </si>
  <si>
    <t>чел/ч всего</t>
  </si>
  <si>
    <t>Общая стоимость, руб.</t>
  </si>
  <si>
    <t>Стоимость единицы, руб.</t>
  </si>
  <si>
    <t>1 раз в 12 месяцев</t>
  </si>
  <si>
    <t>Чистка кабельных каналов, туннелей, трасс, открыто проложенных кабелей, проходов через туннели, мосты, колодцы и др.; проверка доступа к кабельным колодцам и исправности крышек колод_x0017_ цев и запоров на них; ремонт кабельных каналов, траншей, устранение завалов, просадок и подмывов засыпки траншей, устранение разруше_x0017_ ний траншей и навалов, обнажений кабеля и т. д., осмотр и чистка кон_x0017_ цевых воронок и соединительных муфт; рихтовка кабелей, заливка ка_x0017_ бельной мастикой воронок и соединительных муфт; проверка заземле_x0017_ ния и устранение обнаруженных дефектов; восстановление нарушенной или утраченной маркировки; перекладка при необходимости отдель_x0017_ ных участков кабельной сети; определение температуры нагрева кабе_x0017_ ля и контроль коррозии кабельных оболочек; проведение установлен_x0017_ ных измерений и испытаний кабельных сетей.</t>
  </si>
  <si>
    <t xml:space="preserve">Кабельных линий КЛЭП-10 кВ </t>
  </si>
  <si>
    <t>Ремонт опор, столбов и поддерживающих конструкций, замена поврежденных изоляторов, сгнивших элементов отдельных опор; уда_x0017_ ление ржавчины на бандажах и хомутах, их покраска; возобновление противогнилостных обмоток бандажей; перетягивание отдельных уча_x0017_ стков сети (при необходимости), измерение сопротивления изоляции и проверка состояния заземлителя, определение загнивания древеси_x0017_ ны; замер мегомметром сопротивления изоляции линии на земле и меж_x0017_ ду фазами, определение падения напряжения или нагрева соедините_x0017_ лей, измерение расстояний в местах пересечений, ревизия и ремонт разрядников, демонтируемых на зимнее время;</t>
  </si>
  <si>
    <t xml:space="preserve">Воздушных линий ВЛЭП-10 кВ </t>
  </si>
  <si>
    <t>Протирка ветошью опорной изоляции, смоченной этиловым спиртом, подтяжка болтовых соединений крепления токоведущих шин к выводам выключателя, проверка работоспособности блокировочных устройств, проверка работоспособности блока управления выключателя.</t>
  </si>
  <si>
    <t>Вакуумных и элегазовых выключателей</t>
  </si>
  <si>
    <t>Чистка изоляторов, проверка и ремонт присоединений шин первичной и проводов (кабелей) вторичной цепи, проверка заземляющих болтов и шунтирующих перемычек, измерение сопротивления изоляции первичных и вторичных обмоток, угла диэлектрических потерь, испытание вводов, испытание электрической прочности изоляции первичных и вторичных обмоток, а также изоляции доступных стяжных болтов в соответствии с нормами испытания электрооборудования и аппаратов электроустановок потребителей.</t>
  </si>
  <si>
    <t>Трансформаторов тока и напряжения</t>
  </si>
  <si>
    <t>Разборка аппарата, ремонт или замена подвижных контактов, осей, шарниров, измерение и регулировка хода подвижной части, вжима (хода) контактов, одновременности замыкания и размыкания контактов, проверка и регулировка механизма свободного расцепления, измерение и регулировка расстояния между бойком и рычагом отклю_x0017_ чающего устройства, ремонт приводов и приводных механизмов, тяг и рычагов, замена дефектных изоляторов, замена масла (при необходимости), смазка трущихся частей привода и приводного механизма, проверка и ремонт сигнализации и блокировок, проверка и замена трансформаторов тока, измерение сопротивления постоянному току, проверка состояния контактов, шунтирующих сопротивлений дугогасительных устройств, обмоток включающих и отключающих катушек</t>
  </si>
  <si>
    <t>Распределительного устройства масляных выключателей, выключателей нагрузки, разъединителей, заземляющих ножей</t>
  </si>
  <si>
    <t>1 раз в 3 года</t>
  </si>
  <si>
    <t>Чистка изоляторов, масломерных стекол, бака и крышки трансформатора; подтяжка всех болтовых соединений и чистка контактных соединений; удаление грязи из расширителя; проверка, разборка и очистка (при необходимости) маслоуказателей; доливка масла в трансформатор, регулировка давления масла во вводах; проверка трансформаторов на герметичность (для газонаполненных), осмотр, чистка и ремонт охлаждающих устройств; проверка состояния частей переключающих устройств, доступных осмотру; проверка положения по напряжению; ремонт заземляющей сети; проверка термосифонных фильтров (при необходимости – замена сорбента); проверка приборов контроля температуры и давления (для газонаполненных трансформаторов); измерение изоляции обмоток до и после ремонта.</t>
  </si>
  <si>
    <t>Силовых трансформаторов</t>
  </si>
  <si>
    <t>Текущий ремонт электросетевого хозяйства до 35кВ</t>
  </si>
  <si>
    <t>Визуальный осмотр состояния трассы КЛ, контроль наружного состояния РП, ТП вводов (в щитовых абонента отсутствие посторонних предметов, наличие надписей и плакатов и т.д.), исправность жалюзийных решеток, закрытость дверей, наличие надписей на дверях, наличия маркировки на кабельных линиях, состояние кабельных муфт, изоляции кабельной линии на наличие повреждений, внеочередных осмотров при резком изменении температуры воздуха и при каждом отключении трансформатора от защит.</t>
  </si>
  <si>
    <t>Визуальный осмотр состояния трассы ВЛ (охранная зона), проверка положения и состояния опор, проводов на наличие дефектов и провиса, состояния изоляторов, контроль температуры, внеочередные осмотры ВЛ (независимо от напряжения) – после аварий, ураганов, половодий, при пожарах вблизи ВЛ, гололеде, моро  зе ниже минус 40 °С, после тумана и при других аналогичных режимах, влияющих на конструктивную целостность элементов ВЛ.</t>
  </si>
  <si>
    <t>Визуальный осмотр отсутствия пыли, грязи, трещин на изолятора, вспучивания конденсаторов, перегревов, течи пропитывающей жидкости конденсаторов или коммутационной аппаратуры, ржавчины поверхностей оборудования, подверженных коррозии, значение напряжения на шинах, равномерность нагрузки отдельных фаз.</t>
  </si>
  <si>
    <t>Конденсаторных установок</t>
  </si>
  <si>
    <t>Визуальный осмотр отсутствия перегрева контактных соединений, полноты захода ножей в губки, целостность изоляции, отсутствие видимых механических повреждений дугогасительных камер, целостьность привода, диспетчерских наименований, отсутствие коронирования, наличие блокировочных устройств на приводах разъединителей (выключателей нагрузки) и заземляющих ножей, исправность фикисрующих устройств приводов.</t>
  </si>
  <si>
    <t>Разъединителей и выключателей нагрузки</t>
  </si>
  <si>
    <t>Визуальный осмотр повреждений изоляторов, степень их загрязнения, нагрева контактных соединений выключателей, отсутствие звуков электрических разрядов, треска, вибраций,  температуры в помещении РУ ( не ниже 5 °С), давление в резервуарах  приводов выключателей (1,6—2,1МПа).</t>
  </si>
  <si>
    <t>Визуальный осмотр уровня и цвета масла в горшках (баках) выключателей, отсутствие течей масла, целостности изоляции и её чистота, видимых механических повреждений частей выключателя и привода, наличия и целостности всех шарнирных соединений, шлинтов, ограничителей, положение указателей и исправность сигнальных ламп, положение привода, отсутствие коронирования</t>
  </si>
  <si>
    <t>Маслянных выключателей</t>
  </si>
  <si>
    <t>Визуальный осмотр состояния помещения и электроустановки, контроль температуры проводников, выявление дефектных деталей и узлов, проверка осветительных устройств, контроль соответствия линейных схем, проверка исправности дверей и замков (запоров) шкафов, проверка аппаратуры и автоматики подогрева, контроль и фотографирование узла учёта, проверка целостности пломб и даты следующей поверки.</t>
  </si>
  <si>
    <t>Распределительных устройств РП, РУ</t>
  </si>
  <si>
    <t>Наличие и работоспособность (по косвенным признакам) термосигнализаторов, маслоуказателей, газового, струйного реле, отсутствие признаков нарушения их работоспособности, отсутствие газа (воздуха) в газовом реле, состояние механического защитного кожуха и контрольного кабеля от газового реле, уровень масла в расширителях основного бака трансформатора и контактора, соответствие их температуре воздуха и масла трансформатора, соответствие положения технологических задвижек, перепускных кранов нормальному режиму работы трансформатора, отсутствие течей масла, состояние воздухоосушителей (комплектность, цвет индикаторного силикагеля, наличие масла в масляных затворах), состояние маслонаполненных вводов и изоляторов (отсутствие трещин, сколов, чистота фарфора, уровень давления масла, состояние воздухоосушителей вводов, отсутствие течей масла), состояние ошиновки трансформатора (целостность, наличие и положение термоиндикаторов, отсутствие нагрева контактных соединений), состояние и работоспособность вентиляторов обдува трансформатора, работоспособность автоматики обдува, проверка работоспособности схемы тепловой защиты, тепловизионный контроль.</t>
  </si>
  <si>
    <t>Периодический осмотр электросетевого хозяйства до 35кВ</t>
  </si>
  <si>
    <t xml:space="preserve"> Периодичность оказания услуг</t>
  </si>
  <si>
    <t>Наименование  и  характеристики видов услуг</t>
  </si>
  <si>
    <t>1ед</t>
  </si>
  <si>
    <t>1шт</t>
  </si>
  <si>
    <t>2шт</t>
  </si>
  <si>
    <t>5шт</t>
  </si>
  <si>
    <t>8шт</t>
  </si>
  <si>
    <t>4 шт</t>
  </si>
  <si>
    <r>
      <t xml:space="preserve">Испытание воздушных линий </t>
    </r>
    <r>
      <rPr>
        <b/>
        <sz val="10"/>
        <color rgb="FF000000"/>
        <rFont val="Arial"/>
        <family val="2"/>
        <charset val="204"/>
      </rPr>
      <t>(ВЛЭП)</t>
    </r>
    <r>
      <rPr>
        <sz val="10"/>
        <color rgb="FF000000"/>
        <rFont val="Arial"/>
        <family val="2"/>
        <charset val="204"/>
      </rPr>
      <t xml:space="preserve"> электропередач напряжением выше 1 кВ.</t>
    </r>
  </si>
  <si>
    <r>
      <t xml:space="preserve">Испытание повесных изоляторов напряжением до 35кВ </t>
    </r>
    <r>
      <rPr>
        <b/>
        <sz val="10"/>
        <color rgb="FF000000"/>
        <rFont val="Arial"/>
        <family val="2"/>
        <charset val="204"/>
      </rPr>
      <t>(ВЛЭП)</t>
    </r>
  </si>
  <si>
    <r>
      <t xml:space="preserve">Испытание масляных выключателей </t>
    </r>
    <r>
      <rPr>
        <b/>
        <sz val="10"/>
        <color rgb="FF000000"/>
        <rFont val="Arial"/>
        <family val="2"/>
        <charset val="204"/>
      </rPr>
      <t xml:space="preserve">(МВ) </t>
    </r>
    <r>
      <rPr>
        <sz val="10"/>
        <color rgb="FF000000"/>
        <rFont val="Arial"/>
        <family val="2"/>
        <charset val="204"/>
      </rPr>
      <t>в ЭУ напряжением до 35 кВ.</t>
    </r>
  </si>
  <si>
    <r>
      <t xml:space="preserve">Испытание вакуумных выключателей </t>
    </r>
    <r>
      <rPr>
        <b/>
        <sz val="10"/>
        <color rgb="FF000000"/>
        <rFont val="Arial"/>
        <family val="2"/>
        <charset val="204"/>
      </rPr>
      <t>(ВВ)</t>
    </r>
    <r>
      <rPr>
        <sz val="10"/>
        <color rgb="FF000000"/>
        <rFont val="Arial"/>
        <family val="2"/>
        <charset val="204"/>
      </rPr>
      <t xml:space="preserve"> в ЭУ напряжением до 35 кВ.</t>
    </r>
  </si>
  <si>
    <r>
      <t xml:space="preserve">Испытание элегазовых выключателей </t>
    </r>
    <r>
      <rPr>
        <b/>
        <sz val="10"/>
        <color rgb="FF000000"/>
        <rFont val="Arial"/>
        <family val="2"/>
        <charset val="204"/>
      </rPr>
      <t>(ЭВ)</t>
    </r>
    <r>
      <rPr>
        <sz val="10"/>
        <color rgb="FF000000"/>
        <rFont val="Arial"/>
        <family val="2"/>
        <charset val="204"/>
      </rPr>
      <t xml:space="preserve"> в ЭУ напряжением до 35 кВ.</t>
    </r>
  </si>
  <si>
    <r>
      <t xml:space="preserve">Испытание измерительных трансформаторов тока </t>
    </r>
    <r>
      <rPr>
        <b/>
        <sz val="10"/>
        <color rgb="FF000000"/>
        <rFont val="Arial"/>
        <family val="2"/>
        <charset val="204"/>
      </rPr>
      <t>(ТТ)</t>
    </r>
    <r>
      <rPr>
        <sz val="10"/>
        <color rgb="FF000000"/>
        <rFont val="Arial"/>
        <family val="2"/>
        <charset val="204"/>
      </rPr>
      <t xml:space="preserve"> и напряжения </t>
    </r>
    <r>
      <rPr>
        <b/>
        <sz val="10"/>
        <color rgb="FF000000"/>
        <rFont val="Arial"/>
        <family val="2"/>
        <charset val="204"/>
      </rPr>
      <t>(ТН)</t>
    </r>
  </si>
  <si>
    <r>
      <t xml:space="preserve">Испытание КРУ и КРУ И в ЭУ напряжением до 35 кВ </t>
    </r>
    <r>
      <rPr>
        <b/>
        <sz val="10"/>
        <color rgb="FF000000"/>
        <rFont val="Arial"/>
        <family val="2"/>
        <charset val="204"/>
      </rPr>
      <t>(КСО, КРУ)</t>
    </r>
  </si>
  <si>
    <r>
      <t xml:space="preserve">Диагностика устройств </t>
    </r>
    <r>
      <rPr>
        <b/>
        <sz val="10"/>
        <color rgb="FF000000"/>
        <rFont val="Arial"/>
        <family val="2"/>
        <charset val="204"/>
      </rPr>
      <t>АВР</t>
    </r>
    <r>
      <rPr>
        <sz val="10"/>
        <color rgb="FF000000"/>
        <rFont val="Arial"/>
        <family val="2"/>
        <charset val="204"/>
      </rPr>
      <t>.</t>
    </r>
  </si>
  <si>
    <r>
      <t xml:space="preserve">Испытание устройств </t>
    </r>
    <r>
      <rPr>
        <b/>
        <sz val="10"/>
        <color rgb="FF000000"/>
        <rFont val="Arial"/>
        <family val="2"/>
        <charset val="204"/>
      </rPr>
      <t>АВР</t>
    </r>
    <r>
      <rPr>
        <sz val="10"/>
        <color rgb="FF000000"/>
        <rFont val="Arial"/>
        <family val="2"/>
        <charset val="204"/>
      </rPr>
      <t>.</t>
    </r>
  </si>
  <si>
    <r>
      <t xml:space="preserve">Испытание опорных и проходных изоляторов напряжением до 35 кВ </t>
    </r>
    <r>
      <rPr>
        <b/>
        <sz val="10"/>
        <color rgb="FF000000"/>
        <rFont val="Arial"/>
        <family val="2"/>
        <charset val="204"/>
      </rPr>
      <t>(КСО, TPS)</t>
    </r>
  </si>
  <si>
    <r>
      <t xml:space="preserve">Проверка устройств релейной зашиты, автоматики и телемеханики </t>
    </r>
    <r>
      <rPr>
        <b/>
        <sz val="10"/>
        <color rgb="FF000000"/>
        <rFont val="Arial"/>
        <family val="2"/>
        <charset val="204"/>
      </rPr>
      <t>(КСО, КРУ)</t>
    </r>
  </si>
  <si>
    <r>
      <t xml:space="preserve">Испытание вентильных разрядников и ограничителей перенапряжения </t>
    </r>
    <r>
      <rPr>
        <b/>
        <sz val="10"/>
        <color rgb="FF000000"/>
        <rFont val="Arial"/>
        <family val="2"/>
        <charset val="204"/>
      </rPr>
      <t>(КСО, КРУ)</t>
    </r>
  </si>
  <si>
    <r>
      <t xml:space="preserve">Испытание </t>
    </r>
    <r>
      <rPr>
        <b/>
        <sz val="10"/>
        <color rgb="FF000000"/>
        <rFont val="Arial"/>
        <family val="2"/>
        <charset val="204"/>
      </rPr>
      <t>разъединителей,</t>
    </r>
    <r>
      <rPr>
        <sz val="10"/>
        <color rgb="FF000000"/>
        <rFont val="Arial"/>
        <family val="2"/>
        <charset val="204"/>
      </rPr>
      <t xml:space="preserve"> отделителей и короткозамыкателей напряжением до 35 кВ </t>
    </r>
    <r>
      <rPr>
        <b/>
        <sz val="10"/>
        <color rgb="FF000000"/>
        <rFont val="Arial"/>
        <family val="2"/>
        <charset val="204"/>
      </rPr>
      <t>(РЛНД, ЛР, ШР)</t>
    </r>
  </si>
  <si>
    <r>
      <t xml:space="preserve">Испытание выключателей нагрузки в ЭУ напряжением до 35 кВ </t>
    </r>
    <r>
      <rPr>
        <b/>
        <sz val="10"/>
        <color rgb="FF000000"/>
        <rFont val="Arial"/>
        <family val="2"/>
        <charset val="204"/>
      </rPr>
      <t>(ВН)</t>
    </r>
  </si>
  <si>
    <r>
      <t xml:space="preserve">Испытание сборных и соединительных шин длинна 3 метра </t>
    </r>
    <r>
      <rPr>
        <b/>
        <sz val="10"/>
        <color rgb="FF000000"/>
        <rFont val="Arial"/>
        <family val="2"/>
        <charset val="204"/>
      </rPr>
      <t>(СЕКЦИЯ ШИН)</t>
    </r>
  </si>
  <si>
    <r>
      <t xml:space="preserve">Испытание (проверка) устройств защитного отключения </t>
    </r>
    <r>
      <rPr>
        <b/>
        <sz val="10"/>
        <color rgb="FF000000"/>
        <rFont val="Arial"/>
        <family val="2"/>
        <charset val="204"/>
      </rPr>
      <t>(УЗО)</t>
    </r>
  </si>
  <si>
    <r>
      <t xml:space="preserve">Испытание электродвигателей переменного тока </t>
    </r>
    <r>
      <rPr>
        <b/>
        <sz val="10"/>
        <color rgb="FF000000"/>
        <rFont val="Arial"/>
        <family val="2"/>
        <charset val="204"/>
      </rPr>
      <t>(0,4кВ)</t>
    </r>
  </si>
  <si>
    <r>
      <t xml:space="preserve">Испытание предохранителей напряжением выше 1 кВ </t>
    </r>
    <r>
      <rPr>
        <b/>
        <sz val="10"/>
        <color rgb="FF000000"/>
        <rFont val="Arial"/>
        <family val="2"/>
        <charset val="204"/>
      </rPr>
      <t>(ТН)</t>
    </r>
  </si>
  <si>
    <r>
      <t>Проверка срабатывания защиты при системе питания с заземленной нейтралью (непосредственное измерение тока однофазного к.з. или измерение полного сопротивления цепи</t>
    </r>
    <r>
      <rPr>
        <b/>
        <sz val="10"/>
        <color rgb="FF000000"/>
        <rFont val="Arial"/>
        <family val="2"/>
        <charset val="204"/>
      </rPr>
      <t xml:space="preserve"> фаза-нуль</t>
    </r>
    <r>
      <rPr>
        <sz val="10"/>
        <color rgb="FF000000"/>
        <rFont val="Arial"/>
        <family val="2"/>
        <charset val="204"/>
      </rPr>
      <t xml:space="preserve"> с последующим определением тока к.з.) </t>
    </r>
    <r>
      <rPr>
        <b/>
        <sz val="10"/>
        <color rgb="FF000000"/>
        <rFont val="Arial"/>
        <family val="2"/>
        <charset val="204"/>
      </rPr>
      <t>(КЛЭП до 1кВ)</t>
    </r>
  </si>
  <si>
    <r>
      <t xml:space="preserve">Тепловизионный контроль состояния электрооборудования </t>
    </r>
    <r>
      <rPr>
        <b/>
        <sz val="10"/>
        <color rgb="FF000000"/>
        <rFont val="Arial"/>
        <family val="2"/>
        <charset val="204"/>
      </rPr>
      <t>(РУ 0,4кВ, КСО, КРУ, ВВ, МВ, ЭВ, ВН, РЛНД, ЛР, ШР,ТТ, С. Ш.)</t>
    </r>
  </si>
  <si>
    <r>
      <t xml:space="preserve">Испытание силовых трансформаторов, автотрансформаторов, масляных реакторов и заземляющих дугогасящих реакторов (дугогасящих катушек) напряжением до 35 кВ и мощностью до и выше 1,6 MBA </t>
    </r>
    <r>
      <rPr>
        <b/>
        <sz val="10"/>
        <color rgb="FF000000"/>
        <rFont val="Arial"/>
        <family val="2"/>
        <charset val="204"/>
      </rPr>
      <t>(ТМ,ТМГ, ТСЛ, TRIHAL)</t>
    </r>
  </si>
  <si>
    <r>
      <t xml:space="preserve">Испытание вводов в ЭУ напряжением до 35 кВ </t>
    </r>
    <r>
      <rPr>
        <b/>
        <sz val="10"/>
        <color rgb="FF000000"/>
        <rFont val="Arial"/>
        <family val="2"/>
        <charset val="204"/>
      </rPr>
      <t>(ТМ,ТМГ, ТСЛ, TRIHAL)</t>
    </r>
  </si>
  <si>
    <r>
      <t xml:space="preserve">Проверка действия расцепителей автоматических выключателей до 1000А </t>
    </r>
    <r>
      <rPr>
        <b/>
        <sz val="10"/>
        <color rgb="FF000000"/>
        <rFont val="Arial"/>
        <family val="2"/>
        <charset val="204"/>
      </rPr>
      <t>(РУ-0,4кВ)</t>
    </r>
  </si>
  <si>
    <r>
      <t xml:space="preserve">Проверка действия расцепителей автоматических выключателей до 5000А </t>
    </r>
    <r>
      <rPr>
        <b/>
        <sz val="10"/>
        <color rgb="FF000000"/>
        <rFont val="Arial"/>
        <family val="2"/>
        <charset val="204"/>
      </rPr>
      <t>(РУ-0,4кВ)</t>
    </r>
  </si>
  <si>
    <r>
      <t xml:space="preserve">Проверка действия расцепителей автоматических выключателей до 50А </t>
    </r>
    <r>
      <rPr>
        <b/>
        <sz val="10"/>
        <color rgb="FF000000"/>
        <rFont val="Arial"/>
        <family val="2"/>
        <charset val="204"/>
      </rPr>
      <t>(РУ-0,4кВ)</t>
    </r>
  </si>
  <si>
    <r>
      <t xml:space="preserve">Проверка действия расцепителей автоматических выключателей до 200А </t>
    </r>
    <r>
      <rPr>
        <b/>
        <sz val="10"/>
        <color rgb="FF000000"/>
        <rFont val="Arial"/>
        <family val="2"/>
        <charset val="204"/>
      </rPr>
      <t>(РУ-0,4кВ)</t>
    </r>
  </si>
  <si>
    <r>
      <t xml:space="preserve">Проверка действия расцепителей автоматических выключателей до 600А </t>
    </r>
    <r>
      <rPr>
        <b/>
        <sz val="10"/>
        <color rgb="FF000000"/>
        <rFont val="Arial"/>
        <family val="2"/>
        <charset val="204"/>
      </rPr>
      <t>(РУ-0,4кВ)</t>
    </r>
  </si>
  <si>
    <r>
      <t>Испытание комплектных токопроводов (шинопроводов)</t>
    </r>
    <r>
      <rPr>
        <b/>
        <sz val="10"/>
        <color rgb="FF000000"/>
        <rFont val="Arial"/>
        <family val="2"/>
        <charset val="204"/>
      </rPr>
      <t>(ВЛЭП)</t>
    </r>
  </si>
  <si>
    <r>
      <t xml:space="preserve">Испытание силовых кабельных линий </t>
    </r>
    <r>
      <rPr>
        <b/>
        <sz val="10"/>
        <color rgb="FF000000"/>
        <rFont val="Arial"/>
        <family val="2"/>
        <charset val="204"/>
      </rPr>
      <t>(КЛЭП)</t>
    </r>
    <r>
      <rPr>
        <sz val="10"/>
        <color rgb="FF000000"/>
        <rFont val="Arial"/>
        <family val="2"/>
        <charset val="204"/>
      </rPr>
      <t xml:space="preserve"> с изоляцией из сшитого полиэтилена напряжением до 35 кВ</t>
    </r>
  </si>
  <si>
    <r>
      <t xml:space="preserve">Отыскание кабельных трасс, определение мест повреждения и «прожиг» кабельной линии </t>
    </r>
    <r>
      <rPr>
        <b/>
        <sz val="10"/>
        <color rgb="FF000000"/>
        <rFont val="Arial"/>
        <family val="2"/>
        <charset val="204"/>
      </rPr>
      <t>(КЛЭП)</t>
    </r>
  </si>
  <si>
    <r>
      <t xml:space="preserve">Испытание силовых кабельных линий </t>
    </r>
    <r>
      <rPr>
        <b/>
        <sz val="10"/>
        <color rgb="FF000000"/>
        <rFont val="Arial"/>
        <family val="2"/>
        <charset val="204"/>
      </rPr>
      <t>(КЛЭП)</t>
    </r>
    <r>
      <rPr>
        <sz val="10"/>
        <color rgb="FF000000"/>
        <rFont val="Arial"/>
        <family val="2"/>
        <charset val="204"/>
      </rPr>
      <t xml:space="preserve"> напряжением до 35 кВ.</t>
    </r>
  </si>
  <si>
    <r>
      <t xml:space="preserve">Проверка действия (полупроводниковый) расцепителей автоматических выключателей до 1000А </t>
    </r>
    <r>
      <rPr>
        <b/>
        <sz val="10"/>
        <color rgb="FF000000"/>
        <rFont val="Arial"/>
        <family val="2"/>
        <charset val="204"/>
      </rPr>
      <t>(РУ-0,4кВ)</t>
    </r>
  </si>
  <si>
    <r>
      <t xml:space="preserve">Проверка действия (полупроводниковый)  расцепителей автоматических выключателей до 5000А </t>
    </r>
    <r>
      <rPr>
        <b/>
        <sz val="10"/>
        <color rgb="FF000000"/>
        <rFont val="Arial"/>
        <family val="2"/>
        <charset val="204"/>
      </rPr>
      <t>(РУ-0,4кВ)</t>
    </r>
  </si>
  <si>
    <t xml:space="preserve">Испытание конденсаторов </t>
  </si>
  <si>
    <t>Количествошт, м</t>
  </si>
  <si>
    <r>
      <rPr>
        <sz val="10"/>
        <color rgb="FF000000"/>
        <rFont val="Arial"/>
        <family val="2"/>
        <charset val="204"/>
      </rPr>
      <t xml:space="preserve">Рубильник и переключатель, выключ автомат до </t>
    </r>
    <r>
      <rPr>
        <b/>
        <sz val="10"/>
        <color rgb="FF000000"/>
        <rFont val="Arial"/>
        <family val="2"/>
        <charset val="204"/>
      </rPr>
      <t>600А</t>
    </r>
  </si>
  <si>
    <r>
      <rPr>
        <sz val="10"/>
        <color rgb="FF000000"/>
        <rFont val="Arial"/>
        <family val="2"/>
        <charset val="204"/>
      </rPr>
      <t xml:space="preserve">Рубильник и переключатель, выключ автомат до </t>
    </r>
    <r>
      <rPr>
        <b/>
        <sz val="10"/>
        <color rgb="FF000000"/>
        <rFont val="Arial"/>
        <family val="2"/>
        <charset val="204"/>
      </rPr>
      <t>800А</t>
    </r>
  </si>
  <si>
    <r>
      <rPr>
        <sz val="10"/>
        <color rgb="FF000000"/>
        <rFont val="Arial"/>
        <family val="2"/>
        <charset val="204"/>
      </rPr>
      <t xml:space="preserve">Рубильник и переключатель, выключ автомат до </t>
    </r>
    <r>
      <rPr>
        <b/>
        <sz val="10"/>
        <color rgb="FF000000"/>
        <rFont val="Arial"/>
        <family val="2"/>
        <charset val="204"/>
      </rPr>
      <t>1000А</t>
    </r>
  </si>
  <si>
    <r>
      <rPr>
        <sz val="10"/>
        <color rgb="FF000000"/>
        <rFont val="Arial"/>
        <family val="2"/>
        <charset val="204"/>
      </rPr>
      <t xml:space="preserve">Рубильник и переключатель, выключ автомат до </t>
    </r>
    <r>
      <rPr>
        <b/>
        <sz val="10"/>
        <color rgb="FF000000"/>
        <rFont val="Arial"/>
        <family val="2"/>
        <charset val="204"/>
      </rPr>
      <t>1500А</t>
    </r>
  </si>
  <si>
    <r>
      <rPr>
        <sz val="10"/>
        <color rgb="FF000000"/>
        <rFont val="Arial"/>
        <family val="2"/>
        <charset val="204"/>
      </rPr>
      <t xml:space="preserve">Рубильник и переключатель, выключ автомат до </t>
    </r>
    <r>
      <rPr>
        <b/>
        <sz val="10"/>
        <color rgb="FF000000"/>
        <rFont val="Arial"/>
        <family val="2"/>
        <charset val="204"/>
      </rPr>
      <t>2000А</t>
    </r>
  </si>
  <si>
    <r>
      <rPr>
        <sz val="10"/>
        <color rgb="FF000000"/>
        <rFont val="Arial"/>
        <family val="2"/>
        <charset val="204"/>
      </rPr>
      <t xml:space="preserve">Рубильник и переключатель, выключ автомат до </t>
    </r>
    <r>
      <rPr>
        <b/>
        <sz val="10"/>
        <color rgb="FF000000"/>
        <rFont val="Arial"/>
        <family val="2"/>
        <charset val="204"/>
      </rPr>
      <t>5500А</t>
    </r>
  </si>
  <si>
    <r>
      <rPr>
        <sz val="10"/>
        <color rgb="FF000000"/>
        <rFont val="Arial"/>
        <family val="2"/>
        <charset val="204"/>
      </rPr>
      <t>Щит ЩО, ЩП,ШР 0,4кВ с</t>
    </r>
    <r>
      <rPr>
        <b/>
        <sz val="10"/>
        <color rgb="FF000000"/>
        <rFont val="Arial"/>
        <family val="2"/>
        <charset val="204"/>
      </rPr>
      <t xml:space="preserve"> 4авт</t>
    </r>
  </si>
  <si>
    <r>
      <rPr>
        <sz val="10"/>
        <color rgb="FF000000"/>
        <rFont val="Arial"/>
        <family val="2"/>
        <charset val="204"/>
      </rPr>
      <t xml:space="preserve">Щит ЩО, ЩП,ШР 0,4кВ с </t>
    </r>
    <r>
      <rPr>
        <b/>
        <sz val="10"/>
        <color rgb="FF000000"/>
        <rFont val="Arial"/>
        <family val="2"/>
        <charset val="204"/>
      </rPr>
      <t>8авт</t>
    </r>
  </si>
  <si>
    <r>
      <rPr>
        <sz val="10"/>
        <color rgb="FF000000"/>
        <rFont val="Arial"/>
        <family val="2"/>
        <charset val="204"/>
      </rPr>
      <t xml:space="preserve">Щит ЩО, ЩП,ШР 0,4кВ с </t>
    </r>
    <r>
      <rPr>
        <b/>
        <sz val="10"/>
        <color rgb="FF000000"/>
        <rFont val="Arial"/>
        <family val="2"/>
        <charset val="204"/>
      </rPr>
      <t>16авт</t>
    </r>
  </si>
  <si>
    <r>
      <rPr>
        <sz val="10"/>
        <color rgb="FF000000"/>
        <rFont val="Arial"/>
        <family val="2"/>
        <charset val="204"/>
      </rPr>
      <t xml:space="preserve">Щит ЩО, ЩП,ШР 0,4кВ с </t>
    </r>
    <r>
      <rPr>
        <b/>
        <sz val="10"/>
        <color rgb="FF000000"/>
        <rFont val="Arial"/>
        <family val="2"/>
        <charset val="204"/>
      </rPr>
      <t>20авт</t>
    </r>
  </si>
  <si>
    <r>
      <rPr>
        <sz val="10"/>
        <color rgb="FF000000"/>
        <rFont val="Arial"/>
        <family val="2"/>
        <charset val="204"/>
      </rPr>
      <t xml:space="preserve">Щит ЩО, ЩП,ШР 0,4кВ с </t>
    </r>
    <r>
      <rPr>
        <b/>
        <sz val="10"/>
        <color rgb="FF000000"/>
        <rFont val="Arial"/>
        <family val="2"/>
        <charset val="204"/>
      </rPr>
      <t>30авт</t>
    </r>
  </si>
  <si>
    <t>Закупка на материалы</t>
  </si>
  <si>
    <t>Затраты на транспорт</t>
  </si>
  <si>
    <t>Оплата консультации экспертиз</t>
  </si>
  <si>
    <t>Транспортные расходы (от МКАД)</t>
  </si>
  <si>
    <t>Амортизация оборудования/транспорта</t>
  </si>
  <si>
    <t>Трата денег в случаях простоях</t>
  </si>
  <si>
    <t>Профилактические испытани и измерения электрооборудования (ЭТЛ)</t>
  </si>
  <si>
    <t>уст-ка</t>
  </si>
  <si>
    <t>изм</t>
  </si>
  <si>
    <t>компл</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</si>
  <si>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</si>
  <si>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</si>
  <si>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</si>
  <si>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</si>
  <si>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</si>
  <si>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</si>
  <si>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</si>
  <si>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</si>
  <si>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</si>
  <si>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</si>
  <si>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</si>
  <si>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</si>
  <si>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</si>
  <si>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</si>
  <si>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</si>
  <si>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</si>
  <si>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</si>
  <si>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</si>
  <si>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</si>
  <si>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</si>
  <si>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</si>
  <si>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</si>
  <si>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</si>
  <si>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</si>
  <si>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</si>
  <si>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Расчет бюджета обслуживания АО "Вертолётный склад"</t>
  </si>
  <si>
    <t>факт</t>
  </si>
  <si>
    <t>факт ТО</t>
  </si>
  <si>
    <t>Норма ТР (чел./ч.)</t>
  </si>
  <si>
    <t>факт ТР</t>
  </si>
  <si>
    <t>норматив</t>
  </si>
  <si>
    <t>1 человекочасы с реснянского</t>
  </si>
  <si>
    <t xml:space="preserve">2 перенести ТО, ТР в раздел 1 </t>
  </si>
  <si>
    <t>4 разделить ТО, ТР и ПНР</t>
  </si>
  <si>
    <t>3 перенести чч в раздел 2,  скры факт</t>
  </si>
  <si>
    <t>АВР до 35кВ</t>
  </si>
  <si>
    <t>АВР до 1кВ</t>
  </si>
  <si>
    <t>Чел/смен</t>
  </si>
  <si>
    <t>100-300</t>
  </si>
  <si>
    <r>
      <t xml:space="preserve">Измерение сопротивления изоляции электрических аппаратов, вторичных цепей и электропроводки напряжением </t>
    </r>
    <r>
      <rPr>
        <b/>
        <sz val="10"/>
        <color rgb="FF000000"/>
        <rFont val="Arial"/>
        <family val="2"/>
        <charset val="204"/>
      </rPr>
      <t>до 1 кВ.</t>
    </r>
  </si>
  <si>
    <t>1000-2500</t>
  </si>
  <si>
    <t>от 1500</t>
  </si>
  <si>
    <t>от 2500</t>
  </si>
  <si>
    <t>от 200</t>
  </si>
  <si>
    <t>от 5000</t>
  </si>
  <si>
    <t>от 500</t>
  </si>
  <si>
    <t>от 3000</t>
  </si>
  <si>
    <t>от 10000</t>
  </si>
  <si>
    <r>
      <t xml:space="preserve">Испытание вводов в ЭУ напряжением до 35 кВ </t>
    </r>
    <r>
      <rPr>
        <b/>
        <sz val="10"/>
        <color rgb="FF000000"/>
        <rFont val="Arial"/>
        <family val="2"/>
        <charset val="204"/>
      </rPr>
      <t>(ТМ,ТМГ)</t>
    </r>
  </si>
  <si>
    <r>
      <t xml:space="preserve">Измерение сопротивления заземляющих устройств </t>
    </r>
    <r>
      <rPr>
        <b/>
        <sz val="10"/>
        <color rgb="FF000000"/>
        <rFont val="Arial"/>
        <family val="2"/>
        <charset val="204"/>
      </rPr>
      <t>(помещение ЭУ, ВЛЭП) контур</t>
    </r>
  </si>
  <si>
    <r>
      <t xml:space="preserve">Проверка цепи между заземлителями и заземляемыми элементами. Проверка наличия цепи между заземленными установками и элементами заземленной установки </t>
    </r>
    <r>
      <rPr>
        <b/>
        <sz val="10"/>
        <color rgb="FF000000"/>
        <rFont val="Arial"/>
        <family val="2"/>
        <charset val="204"/>
      </rPr>
      <t>(помещение ЭУ, ВЛЭП) мет.связь</t>
    </r>
  </si>
  <si>
    <r>
      <t xml:space="preserve">Проверка цепи между заземлителями и заземляемыми элементами. Проверка наличия цепи между заземленными установками и элементами заземленной установки </t>
    </r>
    <r>
      <rPr>
        <b/>
        <sz val="10"/>
        <color rgb="FF000000"/>
        <rFont val="Arial"/>
        <family val="2"/>
        <charset val="204"/>
      </rPr>
      <t>(помещение ЭУ, ВЛЭП) мет связь</t>
    </r>
  </si>
  <si>
    <r>
      <t xml:space="preserve">Проверка </t>
    </r>
    <r>
      <rPr>
        <b/>
        <sz val="10"/>
        <color rgb="FF000000"/>
        <rFont val="Arial"/>
        <family val="2"/>
        <charset val="204"/>
      </rPr>
      <t>фазировки РУ-04кВ</t>
    </r>
    <r>
      <rPr>
        <sz val="10"/>
        <color rgb="FF000000"/>
        <rFont val="Arial"/>
        <family val="2"/>
        <charset val="204"/>
      </rPr>
      <t xml:space="preserve"> и их присоединений</t>
    </r>
  </si>
  <si>
    <r>
      <t xml:space="preserve">Проверка </t>
    </r>
    <r>
      <rPr>
        <b/>
        <sz val="10"/>
        <color rgb="FF000000"/>
        <rFont val="Arial"/>
        <family val="2"/>
        <charset val="204"/>
      </rPr>
      <t>фазировки РУ-10кВ</t>
    </r>
    <r>
      <rPr>
        <sz val="10"/>
        <color rgb="FF000000"/>
        <rFont val="Arial"/>
        <family val="2"/>
        <charset val="204"/>
      </rPr>
      <t xml:space="preserve"> и их присоединений</t>
    </r>
  </si>
  <si>
    <r>
      <t xml:space="preserve">Испытание силовых кабельных линий </t>
    </r>
    <r>
      <rPr>
        <b/>
        <sz val="10"/>
        <color rgb="FF000000"/>
        <rFont val="Arial"/>
        <family val="2"/>
        <charset val="204"/>
      </rPr>
      <t>(КЛЭП)</t>
    </r>
    <r>
      <rPr>
        <sz val="10"/>
        <color rgb="FF000000"/>
        <rFont val="Arial"/>
        <family val="2"/>
        <charset val="204"/>
      </rPr>
      <t xml:space="preserve"> напряжением до 10 кВ.</t>
    </r>
  </si>
  <si>
    <r>
      <t xml:space="preserve">Испытание силовых кабельных линий </t>
    </r>
    <r>
      <rPr>
        <b/>
        <sz val="10"/>
        <color rgb="FF000000"/>
        <rFont val="Arial"/>
        <family val="2"/>
        <charset val="204"/>
      </rPr>
      <t>(КЛЭП)</t>
    </r>
    <r>
      <rPr>
        <sz val="10"/>
        <color rgb="FF000000"/>
        <rFont val="Arial"/>
        <family val="2"/>
        <charset val="204"/>
      </rPr>
      <t xml:space="preserve"> с изоляцией из сшитого полиэтилена напряжением до 10 кВ</t>
    </r>
  </si>
  <si>
    <r>
      <t xml:space="preserve">Испытание конденсаторов </t>
    </r>
    <r>
      <rPr>
        <b/>
        <sz val="10"/>
        <color rgb="FF000000"/>
        <rFont val="Arial"/>
        <family val="2"/>
        <charset val="204"/>
      </rPr>
      <t>(УКРМ, РУ-0,4кВ)</t>
    </r>
  </si>
  <si>
    <t>от 15000-25000</t>
  </si>
  <si>
    <r>
      <t xml:space="preserve">Трассировка КЛ с выдачей протокола </t>
    </r>
    <r>
      <rPr>
        <b/>
        <sz val="10"/>
        <color rgb="FF000000"/>
        <rFont val="Arial"/>
        <family val="2"/>
        <charset val="204"/>
      </rPr>
      <t>(КЛЭП)</t>
    </r>
  </si>
  <si>
    <t>Здание автосалона Тойота центр Битца</t>
  </si>
  <si>
    <t>Итого:</t>
  </si>
  <si>
    <t>Многоуровневая стоянка</t>
  </si>
  <si>
    <t>Общий итог: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</si>
</sst>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quot;р.&quot;"/>
    <numFmt numFmtId="165" formatCode="#,##0.00\ &quot;₽&quot;"/>
    <numFmt numFmtId="166" formatCode="#,##0\ &quot;₽&quot;"/>
    <numFmt numFmtId="167" formatCode="_-* #,##0.00_-;\-* #,##0.00_-;_-* &quot;-&quot;??_-;_-@_-"/>
    <numFmt numFmtId="168" formatCode="0.0"/>
  </numFmts>
  <fonts count="21" x14ac:knownFonts="1">
    <font>
      <sz val="11"/>
      <color theme="1"/>
      <name val="Calibri"/>
      <family val="2"/>
      <charset val="204"/>
      <scheme val="minor"/>
    </font>
    <font>
      <sz val="11"/>
      <color theme="1"/>
      <name val="Calibri"/>
      <family val="2"/>
      <charset val="204"/>
      <scheme val="minor"/>
    </font>
    <font>
      <sz val="11"/>
      <name val="Times New Roman CYR"/>
      <charset val="204"/>
    </font>
    <font>
      <sz val="10"/>
      <color theme="1"/>
      <name val="Arial"/>
      <family val="2"/>
      <charset val="204"/>
    </font>
    <font>
      <b/>
      <sz val="10"/>
      <color theme="1"/>
      <name val="Arial"/>
      <family val="2"/>
      <charset val="204"/>
    </font>
    <font>
      <sz val="10"/>
      <name val="Arial"/>
      <family val="2"/>
      <charset val="204"/>
    </font>
    <font>
      <sz val="10"/>
      <name val="Arial"/>
      <family val="2"/>
      <charset val="204"/>
    </font>
    <font>
      <b/>
      <sz val="10"/>
      <name val="Arial"/>
      <family val="2"/>
      <charset val="204"/>
    </font>
    <font>
      <sz val="11"/>
      <color theme="1"/>
      <name val="Arial"/>
      <family val="2"/>
      <charset val="204"/>
    </font>
    <font>
      <sz val="10"/>
      <color rgb="FF000000"/>
      <name val="Times New Roman"/>
      <family val="1"/>
      <charset val="204"/>
    </font>
    <font>
      <sz val="11"/>
      <color theme="1"/>
      <name val="Calibri"/>
      <family val="2"/>
      <scheme val="minor"/>
    </font>
    <font>
      <b/>
      <sz val="14"/>
      <color theme="1"/>
      <name val="Calibri"/>
      <family val="2"/>
      <charset val="204"/>
      <scheme val="minor"/>
    </font>
    <font>
      <sz val="11"/>
      <color theme="1"/>
      <name val="Times New Roman"/>
      <family val="1"/>
      <charset val="204"/>
    </font>
    <font>
      <sz val="10"/>
      <color rgb="FF000000"/>
      <name val="Arial"/>
      <family val="2"/>
      <charset val="204"/>
    </font>
    <font>
      <b/>
      <sz val="8"/>
      <name val="Arial"/>
      <family val="2"/>
      <charset val="204"/>
    </font>
    <font>
      <b/>
      <sz val="9"/>
      <name val="Arial"/>
      <family val="2"/>
      <charset val="204"/>
    </font>
    <font>
      <sz val="8"/>
      <name val="Arial"/>
      <family val="2"/>
      <charset val="204"/>
    </font>
    <font>
      <sz val="9"/>
      <name val="Arial"/>
      <family val="2"/>
      <charset val="204"/>
    </font>
    <font>
      <sz val="10"/>
      <color rgb="FF505050"/>
      <name val="Arial"/>
      <family val="2"/>
      <charset val="204"/>
    </font>
    <font>
      <b/>
      <sz val="10"/>
      <color rgb="FF000000"/>
      <name val="Arial"/>
      <family val="2"/>
      <charset val="204"/>
    </font>
    <font>
      <b/>
      <sz val="16"/>
      <color theme="1"/>
      <name val="Calibri"/>
      <family val="2"/>
      <charset val="204"/>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patternFill>
    </fill>
    <fill>
      <patternFill patternType="solid">
        <fgColor rgb="FFFFFFFF"/>
        <bgColor indexed="64"/>
      </patternFill>
    </fill>
    <fill>
      <patternFill patternType="solid">
        <fgColor rgb="FFFFC000"/>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s>
  <cellStyleXfs count="8">
    <xf numFmtId="0" fontId="0" fillId="0" borderId="0"/>
    <xf numFmtId="0" fontId="2" fillId="0" borderId="0"/>
    <xf numFmtId="0" fontId="5" fillId="0" borderId="0"/>
    <xf numFmtId="0" fontId="6" fillId="0" borderId="0"/>
    <xf numFmtId="0" fontId="1" fillId="0" borderId="0"/>
    <xf numFmtId="0" fontId="9" fillId="0" borderId="0"/>
    <xf numFmtId="167" fontId="1" fillId="0" borderId="0" applyFont="0" applyFill="0" applyBorder="0" applyAlignment="0" applyProtection="0"/>
    <xf numFmtId="0" fontId="10" fillId="0" borderId="0"/>
  </cellStyleXfs>
  <cellXfs count="243">
    <xf numFmtId="0" fontId="0" fillId="0" borderId="0" xfId="0"/>
    <xf numFmtId="0" fontId="3" fillId="2" borderId="0" xfId="1" applyFont="1" applyFill="1" applyAlignment="1">
      <alignment vertical="center"/>
    </xf>
    <xf numFmtId="0" fontId="3" fillId="2" borderId="0" xfId="1" applyFont="1" applyFill="1" applyAlignment="1">
      <alignment horizontal="center" vertical="center"/>
    </xf>
    <xf numFmtId="0" fontId="4" fillId="2" borderId="0" xfId="1" applyFont="1" applyFill="1" applyAlignment="1">
      <alignment horizontal="center" vertical="center"/>
    </xf>
    <xf numFmtId="0" fontId="3" fillId="2" borderId="0" xfId="1" applyFont="1" applyFill="1" applyAlignment="1">
      <alignment horizontal="center" vertical="center" wrapText="1"/>
    </xf>
    <xf numFmtId="0" fontId="4" fillId="2" borderId="0" xfId="1" applyFont="1" applyFill="1" applyBorder="1" applyAlignment="1">
      <alignment horizontal="center" vertical="center" wrapText="1"/>
    </xf>
    <xf numFmtId="0" fontId="3" fillId="2" borderId="0" xfId="1" applyFont="1" applyFill="1" applyBorder="1" applyAlignment="1">
      <alignment horizontal="center" vertical="center"/>
    </xf>
    <xf numFmtId="2" fontId="3" fillId="2" borderId="0" xfId="1" applyNumberFormat="1" applyFont="1" applyFill="1" applyBorder="1" applyAlignment="1">
      <alignment horizontal="center" vertical="center"/>
    </xf>
    <xf numFmtId="0" fontId="4" fillId="2" borderId="6" xfId="1" applyFont="1" applyFill="1" applyBorder="1" applyAlignment="1">
      <alignment horizontal="center" vertical="center"/>
    </xf>
    <xf numFmtId="1" fontId="4" fillId="2" borderId="6" xfId="1" applyNumberFormat="1" applyFont="1" applyFill="1" applyBorder="1" applyAlignment="1">
      <alignment horizontal="center" vertical="center"/>
    </xf>
    <xf numFmtId="0" fontId="3" fillId="2" borderId="0" xfId="2" applyFont="1" applyFill="1" applyAlignment="1">
      <alignment horizontal="center" vertical="center"/>
    </xf>
    <xf numFmtId="49" fontId="3" fillId="2" borderId="6" xfId="1" applyNumberFormat="1" applyFont="1" applyFill="1" applyBorder="1" applyAlignment="1" applyProtection="1">
      <alignment horizontal="center" vertical="center"/>
    </xf>
    <xf numFmtId="0" fontId="3" fillId="2" borderId="6" xfId="2" applyFont="1" applyFill="1" applyBorder="1" applyAlignment="1">
      <alignment horizontal="left" vertical="center" wrapText="1"/>
    </xf>
    <xf numFmtId="0" fontId="3" fillId="2" borderId="6" xfId="2" applyNumberFormat="1" applyFont="1" applyFill="1" applyBorder="1" applyAlignment="1">
      <alignment horizontal="center" vertical="center"/>
    </xf>
    <xf numFmtId="165" fontId="3" fillId="2" borderId="6" xfId="2" applyNumberFormat="1" applyFont="1" applyFill="1" applyBorder="1" applyAlignment="1">
      <alignment horizontal="center" vertical="center"/>
    </xf>
    <xf numFmtId="0" fontId="3" fillId="2" borderId="0" xfId="1" applyFont="1" applyFill="1" applyBorder="1" applyAlignment="1">
      <alignment horizontal="center" vertical="center" wrapText="1"/>
    </xf>
    <xf numFmtId="0" fontId="3" fillId="2" borderId="6" xfId="2" applyFont="1" applyFill="1" applyBorder="1" applyAlignment="1">
      <alignment horizontal="center" vertical="center" wrapText="1"/>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wrapText="1"/>
    </xf>
    <xf numFmtId="1" fontId="4" fillId="2" borderId="9" xfId="1" applyNumberFormat="1" applyFont="1" applyFill="1" applyBorder="1" applyAlignment="1">
      <alignment horizontal="center" vertical="center"/>
    </xf>
    <xf numFmtId="0" fontId="4" fillId="2" borderId="9" xfId="1" applyFont="1" applyFill="1" applyBorder="1" applyAlignment="1">
      <alignment horizontal="center" vertical="center"/>
    </xf>
    <xf numFmtId="165" fontId="3" fillId="2" borderId="2" xfId="2" applyNumberFormat="1" applyFont="1" applyFill="1" applyBorder="1" applyAlignment="1">
      <alignment horizontal="center" vertical="center"/>
    </xf>
    <xf numFmtId="0" fontId="7" fillId="2" borderId="6" xfId="2"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0" xfId="1" applyFont="1" applyFill="1" applyAlignment="1">
      <alignment horizontal="center" vertical="center" wrapText="1"/>
    </xf>
    <xf numFmtId="0" fontId="3" fillId="2" borderId="0" xfId="1" applyFont="1" applyFill="1" applyBorder="1" applyAlignment="1">
      <alignment vertical="center"/>
    </xf>
    <xf numFmtId="0" fontId="5" fillId="2" borderId="6" xfId="2" applyFont="1" applyFill="1" applyBorder="1" applyAlignment="1">
      <alignment horizontal="center" vertical="center"/>
    </xf>
    <xf numFmtId="0" fontId="5" fillId="2" borderId="6" xfId="2" applyFont="1" applyFill="1" applyBorder="1" applyAlignment="1">
      <alignment horizontal="center"/>
    </xf>
    <xf numFmtId="0" fontId="7" fillId="2" borderId="6" xfId="2" applyFont="1" applyFill="1" applyBorder="1" applyAlignment="1">
      <alignment horizontal="left" vertical="center" wrapText="1"/>
    </xf>
    <xf numFmtId="0" fontId="5" fillId="2" borderId="6" xfId="2" applyFont="1" applyFill="1" applyBorder="1" applyAlignment="1">
      <alignment vertical="center" wrapText="1"/>
    </xf>
    <xf numFmtId="0" fontId="5" fillId="2" borderId="0" xfId="2" applyFont="1" applyFill="1" applyAlignment="1">
      <alignment horizontal="center"/>
    </xf>
    <xf numFmtId="0" fontId="7" fillId="2" borderId="6" xfId="2" applyFont="1" applyFill="1" applyBorder="1" applyAlignment="1">
      <alignment horizontal="center" vertical="center"/>
    </xf>
    <xf numFmtId="0" fontId="5" fillId="2" borderId="6" xfId="2" applyFont="1" applyFill="1" applyBorder="1" applyAlignment="1">
      <alignment horizontal="left" vertical="center"/>
    </xf>
    <xf numFmtId="0" fontId="5" fillId="2" borderId="0" xfId="2" applyFont="1" applyFill="1" applyAlignment="1"/>
    <xf numFmtId="3" fontId="5" fillId="2" borderId="6" xfId="2" applyNumberFormat="1"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6" xfId="2" applyFont="1" applyFill="1" applyBorder="1" applyAlignment="1">
      <alignment horizontal="center" wrapText="1"/>
    </xf>
    <xf numFmtId="0" fontId="7" fillId="2" borderId="6" xfId="2" applyFont="1" applyFill="1" applyBorder="1" applyAlignment="1">
      <alignment horizontal="center" wrapText="1"/>
    </xf>
    <xf numFmtId="0" fontId="5" fillId="2" borderId="6" xfId="2" applyFont="1" applyFill="1" applyBorder="1" applyAlignment="1">
      <alignment horizontal="left" wrapText="1"/>
    </xf>
    <xf numFmtId="166" fontId="5" fillId="2" borderId="6" xfId="2" applyNumberFormat="1" applyFont="1" applyFill="1" applyBorder="1" applyAlignment="1">
      <alignment horizontal="center" vertical="center" wrapText="1"/>
    </xf>
    <xf numFmtId="0" fontId="5" fillId="2" borderId="6" xfId="2" applyFont="1" applyFill="1" applyBorder="1" applyAlignment="1"/>
    <xf numFmtId="0" fontId="5" fillId="3" borderId="6" xfId="2" applyFont="1" applyFill="1" applyBorder="1" applyAlignment="1">
      <alignment horizontal="left" wrapText="1"/>
    </xf>
    <xf numFmtId="0" fontId="5" fillId="2" borderId="6" xfId="2" applyFont="1" applyFill="1" applyBorder="1" applyAlignment="1">
      <alignment horizontal="center" vertical="center" wrapText="1"/>
    </xf>
    <xf numFmtId="0" fontId="5" fillId="2" borderId="6" xfId="2" applyFont="1" applyFill="1" applyBorder="1" applyAlignment="1">
      <alignment horizontal="right" wrapText="1"/>
    </xf>
    <xf numFmtId="0" fontId="5" fillId="3" borderId="6" xfId="2" applyFont="1" applyFill="1" applyBorder="1" applyAlignment="1">
      <alignment horizontal="justify" wrapText="1"/>
    </xf>
    <xf numFmtId="166" fontId="5" fillId="3" borderId="6" xfId="2" applyNumberFormat="1" applyFont="1" applyFill="1" applyBorder="1" applyAlignment="1">
      <alignment horizontal="center" vertical="center" wrapText="1"/>
    </xf>
    <xf numFmtId="0" fontId="5" fillId="3" borderId="6" xfId="2" applyFont="1" applyFill="1" applyBorder="1" applyAlignment="1"/>
    <xf numFmtId="0" fontId="5" fillId="5" borderId="6" xfId="2" applyFont="1" applyFill="1" applyBorder="1" applyAlignment="1">
      <alignment horizontal="justify" wrapText="1"/>
    </xf>
    <xf numFmtId="166" fontId="5" fillId="5" borderId="6" xfId="2" applyNumberFormat="1" applyFont="1" applyFill="1" applyBorder="1" applyAlignment="1">
      <alignment horizontal="center" vertical="center" wrapText="1"/>
    </xf>
    <xf numFmtId="0" fontId="5" fillId="5" borderId="6" xfId="2" applyFont="1" applyFill="1" applyBorder="1" applyAlignment="1"/>
    <xf numFmtId="0" fontId="5" fillId="5" borderId="6" xfId="2" applyFont="1" applyFill="1" applyBorder="1" applyAlignment="1">
      <alignment horizontal="left" wrapText="1"/>
    </xf>
    <xf numFmtId="0" fontId="5" fillId="3" borderId="6" xfId="2" applyFont="1" applyFill="1" applyBorder="1" applyAlignment="1">
      <alignment horizontal="center" vertical="center" wrapText="1"/>
    </xf>
    <xf numFmtId="0" fontId="5" fillId="2" borderId="6" xfId="2" applyFont="1" applyFill="1" applyBorder="1" applyAlignment="1">
      <alignment horizontal="justify" wrapText="1"/>
    </xf>
    <xf numFmtId="0" fontId="5" fillId="4" borderId="6" xfId="2" applyFont="1" applyFill="1" applyBorder="1" applyAlignment="1">
      <alignment horizontal="center" vertical="center" wrapText="1"/>
    </xf>
    <xf numFmtId="0" fontId="5" fillId="4" borderId="6" xfId="2" applyFont="1" applyFill="1" applyBorder="1" applyAlignment="1">
      <alignment horizontal="justify" wrapText="1"/>
    </xf>
    <xf numFmtId="166" fontId="5" fillId="4" borderId="6" xfId="2" applyNumberFormat="1" applyFont="1" applyFill="1" applyBorder="1" applyAlignment="1">
      <alignment horizontal="center" vertical="center" wrapText="1"/>
    </xf>
    <xf numFmtId="0" fontId="5" fillId="4" borderId="6" xfId="2" applyFont="1" applyFill="1" applyBorder="1" applyAlignment="1"/>
    <xf numFmtId="166" fontId="7" fillId="2" borderId="6" xfId="2" applyNumberFormat="1"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0" xfId="2" applyFont="1" applyFill="1" applyBorder="1" applyAlignment="1">
      <alignment wrapText="1"/>
    </xf>
    <xf numFmtId="0" fontId="5" fillId="2" borderId="0" xfId="2" applyFont="1" applyFill="1" applyAlignment="1">
      <alignment vertical="center" wrapText="1"/>
    </xf>
    <xf numFmtId="0" fontId="5" fillId="2" borderId="0" xfId="2" applyFont="1" applyFill="1" applyAlignment="1">
      <alignment wrapText="1"/>
    </xf>
    <xf numFmtId="0" fontId="5" fillId="2" borderId="0" xfId="2" applyFont="1" applyFill="1" applyAlignment="1">
      <alignment horizontal="center" vertical="center" wrapText="1"/>
    </xf>
    <xf numFmtId="166" fontId="5" fillId="2" borderId="0" xfId="2" applyNumberFormat="1" applyFont="1" applyFill="1" applyAlignment="1"/>
    <xf numFmtId="165" fontId="5" fillId="2" borderId="6" xfId="2" applyNumberFormat="1" applyFont="1" applyFill="1" applyBorder="1" applyAlignment="1">
      <alignment horizontal="center" vertical="center"/>
    </xf>
    <xf numFmtId="49" fontId="4" fillId="6" borderId="7" xfId="1" applyNumberFormat="1" applyFont="1" applyFill="1" applyBorder="1" applyAlignment="1" applyProtection="1">
      <alignment horizontal="center" vertical="center"/>
    </xf>
    <xf numFmtId="0" fontId="4" fillId="6" borderId="7" xfId="1" applyFont="1" applyFill="1" applyBorder="1" applyAlignment="1" applyProtection="1">
      <alignment vertical="center" wrapText="1"/>
      <protection locked="0"/>
    </xf>
    <xf numFmtId="165" fontId="4" fillId="6" borderId="6" xfId="1" applyNumberFormat="1" applyFont="1" applyFill="1" applyBorder="1" applyAlignment="1" applyProtection="1">
      <alignment horizontal="center" vertical="center" wrapText="1"/>
      <protection locked="0"/>
    </xf>
    <xf numFmtId="0" fontId="4" fillId="6" borderId="7" xfId="1" applyFont="1" applyFill="1" applyBorder="1" applyAlignment="1" applyProtection="1">
      <alignment horizontal="center" vertical="center"/>
    </xf>
    <xf numFmtId="0" fontId="4" fillId="6" borderId="6" xfId="1" applyFont="1" applyFill="1" applyBorder="1" applyAlignment="1" applyProtection="1">
      <alignment vertical="center" wrapText="1"/>
      <protection locked="0"/>
    </xf>
    <xf numFmtId="0" fontId="8" fillId="2" borderId="0" xfId="1" applyFont="1" applyFill="1" applyBorder="1" applyAlignment="1">
      <alignment horizontal="center" vertical="center"/>
    </xf>
    <xf numFmtId="0" fontId="8" fillId="2" borderId="0" xfId="1" applyFont="1" applyFill="1" applyBorder="1" applyAlignment="1">
      <alignment horizontal="right" vertical="center"/>
    </xf>
    <xf numFmtId="164" fontId="3" fillId="2" borderId="6" xfId="1" applyNumberFormat="1" applyFont="1" applyFill="1" applyBorder="1" applyAlignment="1">
      <alignment horizontal="center" vertical="center" wrapText="1"/>
    </xf>
    <xf numFmtId="0" fontId="3" fillId="2" borderId="0" xfId="1" applyFont="1" applyFill="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1" xfId="0" applyFont="1" applyBorder="1" applyAlignment="1">
      <alignment horizontal="center" vertical="center" wrapText="1"/>
    </xf>
    <xf numFmtId="0" fontId="3" fillId="2" borderId="6" xfId="1" applyFont="1" applyFill="1" applyBorder="1" applyAlignment="1">
      <alignment horizontal="center" vertical="center" wrapText="1"/>
    </xf>
    <xf numFmtId="1" fontId="4" fillId="2" borderId="2" xfId="1" applyNumberFormat="1" applyFont="1" applyFill="1" applyBorder="1" applyAlignment="1">
      <alignment horizontal="center" vertical="center"/>
    </xf>
    <xf numFmtId="0" fontId="4" fillId="6" borderId="2" xfId="1" applyFont="1" applyFill="1" applyBorder="1" applyAlignment="1" applyProtection="1">
      <alignment vertical="center" wrapText="1"/>
      <protection locked="0"/>
    </xf>
    <xf numFmtId="0" fontId="4" fillId="6" borderId="8" xfId="1" applyFont="1" applyFill="1" applyBorder="1" applyAlignment="1" applyProtection="1">
      <alignment vertical="center" wrapText="1"/>
      <protection locked="0"/>
    </xf>
    <xf numFmtId="0" fontId="0" fillId="0" borderId="0" xfId="0" applyAlignment="1">
      <alignment wrapText="1"/>
    </xf>
    <xf numFmtId="0" fontId="11" fillId="0" borderId="0" xfId="0" applyFont="1" applyAlignment="1">
      <alignment wrapText="1"/>
    </xf>
    <xf numFmtId="0" fontId="12" fillId="0" borderId="6" xfId="0" applyFont="1" applyBorder="1" applyAlignment="1">
      <alignment horizontal="center" vertical="center" wrapText="1"/>
    </xf>
    <xf numFmtId="0" fontId="12" fillId="0" borderId="6" xfId="0" applyFont="1" applyBorder="1" applyAlignment="1">
      <alignment vertical="center" wrapText="1"/>
    </xf>
    <xf numFmtId="0" fontId="5" fillId="0" borderId="16" xfId="0" applyFont="1" applyBorder="1" applyAlignment="1">
      <alignment horizontal="left" vertical="center"/>
    </xf>
    <xf numFmtId="0" fontId="13" fillId="0" borderId="16" xfId="0" applyFont="1" applyBorder="1" applyAlignment="1">
      <alignment horizontal="center" vertical="center"/>
    </xf>
    <xf numFmtId="0" fontId="5" fillId="0" borderId="0" xfId="0" applyFont="1" applyAlignment="1">
      <alignment horizontal="right" vertical="top"/>
    </xf>
    <xf numFmtId="0" fontId="5" fillId="0" borderId="0" xfId="0" applyFont="1" applyAlignment="1">
      <alignment horizontal="right" vertical="top" wrapText="1"/>
    </xf>
    <xf numFmtId="0" fontId="5" fillId="0" borderId="0" xfId="0" applyFont="1" applyAlignment="1">
      <alignment horizontal="center" vertical="top" wrapText="1"/>
    </xf>
    <xf numFmtId="4" fontId="14" fillId="0" borderId="6" xfId="0" applyNumberFormat="1" applyFont="1" applyBorder="1" applyAlignment="1">
      <alignment horizontal="right" vertical="top" wrapText="1"/>
    </xf>
    <xf numFmtId="0" fontId="15" fillId="0" borderId="6" xfId="0" applyFont="1" applyBorder="1" applyAlignment="1">
      <alignment vertical="top" wrapText="1"/>
    </xf>
    <xf numFmtId="4" fontId="16" fillId="0" borderId="6" xfId="0" applyNumberFormat="1" applyFont="1" applyBorder="1" applyAlignment="1">
      <alignment horizontal="right" vertical="top"/>
    </xf>
    <xf numFmtId="4" fontId="16" fillId="0" borderId="6" xfId="0" applyNumberFormat="1" applyFont="1" applyBorder="1" applyAlignment="1">
      <alignment horizontal="right" vertical="top" wrapText="1"/>
    </xf>
    <xf numFmtId="0" fontId="17" fillId="0" borderId="6" xfId="0" applyFont="1" applyBorder="1" applyAlignment="1">
      <alignment vertical="top" wrapText="1"/>
    </xf>
    <xf numFmtId="0" fontId="5" fillId="0" borderId="6" xfId="0" applyFont="1" applyBorder="1" applyAlignment="1">
      <alignment horizontal="center" vertical="center" wrapText="1"/>
    </xf>
    <xf numFmtId="0" fontId="17" fillId="0" borderId="6" xfId="0" applyFont="1" applyBorder="1" applyAlignment="1">
      <alignment vertical="center" wrapText="1"/>
    </xf>
    <xf numFmtId="165" fontId="13" fillId="0" borderId="6" xfId="0" applyNumberFormat="1" applyFont="1" applyFill="1" applyBorder="1" applyAlignment="1">
      <alignment horizontal="left" vertical="center"/>
    </xf>
    <xf numFmtId="0" fontId="13" fillId="0" borderId="6" xfId="0" applyFont="1" applyBorder="1" applyAlignment="1">
      <alignment horizontal="justify" vertical="center"/>
    </xf>
    <xf numFmtId="0" fontId="13" fillId="0" borderId="6" xfId="0" applyFont="1" applyBorder="1" applyAlignment="1">
      <alignment horizontal="left" vertical="center" wrapText="1"/>
    </xf>
    <xf numFmtId="165" fontId="13" fillId="0" borderId="6" xfId="0" applyNumberFormat="1" applyFont="1" applyFill="1" applyBorder="1" applyAlignment="1">
      <alignment horizontal="left"/>
    </xf>
    <xf numFmtId="0" fontId="13" fillId="0" borderId="6" xfId="0" applyFont="1" applyBorder="1" applyAlignment="1"/>
    <xf numFmtId="0" fontId="3" fillId="0" borderId="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0" xfId="0" applyFont="1" applyAlignment="1">
      <alignment wrapText="1"/>
    </xf>
    <xf numFmtId="0" fontId="3" fillId="7" borderId="12" xfId="0" applyFont="1" applyFill="1" applyBorder="1" applyAlignment="1">
      <alignment horizontal="center" vertical="center"/>
    </xf>
    <xf numFmtId="0" fontId="18" fillId="0" borderId="0" xfId="0" applyFont="1" applyAlignment="1">
      <alignment horizontal="left" vertical="center" wrapText="1"/>
    </xf>
    <xf numFmtId="0" fontId="3" fillId="0" borderId="0" xfId="0" applyFont="1" applyAlignment="1">
      <alignment vertical="center" wrapText="1"/>
    </xf>
    <xf numFmtId="0" fontId="4" fillId="0" borderId="4" xfId="0" applyFont="1" applyBorder="1" applyAlignment="1">
      <alignment horizontal="center" vertical="center"/>
    </xf>
    <xf numFmtId="0" fontId="13" fillId="0" borderId="8" xfId="0" applyFont="1" applyBorder="1" applyAlignment="1">
      <alignment wrapText="1"/>
    </xf>
    <xf numFmtId="0" fontId="3" fillId="0" borderId="8" xfId="0" applyFont="1" applyBorder="1" applyAlignment="1">
      <alignment horizontal="left" vertical="center" wrapText="1"/>
    </xf>
    <xf numFmtId="0" fontId="13" fillId="9" borderId="8" xfId="0" applyFont="1" applyFill="1" applyBorder="1" applyAlignment="1">
      <alignment horizontal="left" vertical="center" wrapText="1" indent="1"/>
    </xf>
    <xf numFmtId="0" fontId="4" fillId="0" borderId="0" xfId="0" applyFont="1" applyAlignment="1">
      <alignment horizontal="center" vertical="center"/>
    </xf>
    <xf numFmtId="0" fontId="3" fillId="0" borderId="6" xfId="0" applyFont="1" applyBorder="1" applyAlignment="1">
      <alignment horizontal="left" vertical="center" wrapText="1"/>
    </xf>
    <xf numFmtId="165" fontId="5" fillId="0" borderId="3" xfId="0" applyNumberFormat="1" applyFont="1" applyBorder="1" applyAlignment="1">
      <alignment horizontal="center" vertical="center" wrapText="1"/>
    </xf>
    <xf numFmtId="0" fontId="4" fillId="7" borderId="1" xfId="0" applyFont="1" applyFill="1" applyBorder="1" applyAlignment="1">
      <alignment horizontal="center" vertical="center"/>
    </xf>
    <xf numFmtId="0" fontId="4" fillId="7" borderId="12" xfId="0" applyFont="1" applyFill="1" applyBorder="1" applyAlignment="1">
      <alignment horizontal="center" vertical="center"/>
    </xf>
    <xf numFmtId="0" fontId="4" fillId="7" borderId="12"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4" fillId="7" borderId="10" xfId="0" applyFont="1" applyFill="1" applyBorder="1" applyAlignment="1">
      <alignment horizontal="center" vertical="center"/>
    </xf>
    <xf numFmtId="0" fontId="4" fillId="7" borderId="10" xfId="0" applyFont="1" applyFill="1" applyBorder="1" applyAlignment="1">
      <alignment horizontal="center" vertical="center" wrapText="1"/>
    </xf>
    <xf numFmtId="0" fontId="19" fillId="7" borderId="10" xfId="0" applyFont="1" applyFill="1" applyBorder="1" applyAlignment="1">
      <alignment horizontal="center" vertical="center"/>
    </xf>
    <xf numFmtId="0" fontId="3"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3" fillId="0" borderId="20" xfId="0" applyFont="1" applyBorder="1" applyAlignment="1">
      <alignment horizontal="center" vertical="center"/>
    </xf>
    <xf numFmtId="0" fontId="5" fillId="0" borderId="16" xfId="0" applyFont="1" applyBorder="1" applyAlignment="1">
      <alignment horizontal="left" vertical="center" wrapText="1"/>
    </xf>
    <xf numFmtId="0" fontId="13" fillId="0" borderId="21" xfId="0" applyFont="1" applyBorder="1" applyAlignment="1">
      <alignment horizontal="center" vertical="center"/>
    </xf>
    <xf numFmtId="0" fontId="19" fillId="0" borderId="21" xfId="0" applyFont="1" applyBorder="1" applyAlignment="1">
      <alignment horizontal="center" vertical="center"/>
    </xf>
    <xf numFmtId="0" fontId="13" fillId="0" borderId="22" xfId="0" applyFont="1" applyBorder="1" applyAlignment="1">
      <alignment horizontal="center" vertical="center"/>
    </xf>
    <xf numFmtId="2" fontId="13" fillId="0" borderId="20" xfId="0" applyNumberFormat="1" applyFont="1" applyBorder="1" applyAlignment="1">
      <alignment horizontal="center" vertical="center"/>
    </xf>
    <xf numFmtId="0" fontId="13" fillId="8" borderId="16" xfId="0" applyFont="1" applyFill="1" applyBorder="1" applyAlignment="1">
      <alignment horizontal="center" vertical="center"/>
    </xf>
    <xf numFmtId="1" fontId="13" fillId="0" borderId="16" xfId="0" applyNumberFormat="1" applyFont="1" applyBorder="1" applyAlignment="1">
      <alignment horizontal="center" vertical="center"/>
    </xf>
    <xf numFmtId="0" fontId="13" fillId="0" borderId="0" xfId="0" applyFont="1" applyBorder="1" applyAlignment="1">
      <alignment horizontal="center" vertical="center"/>
    </xf>
    <xf numFmtId="0" fontId="5" fillId="0" borderId="16" xfId="0" applyFont="1" applyBorder="1" applyAlignment="1">
      <alignment horizontal="center" vertical="center"/>
    </xf>
    <xf numFmtId="0" fontId="13" fillId="0" borderId="16" xfId="0" applyFont="1" applyBorder="1" applyAlignment="1">
      <alignment vertical="center"/>
    </xf>
    <xf numFmtId="17" fontId="13" fillId="8" borderId="16" xfId="0" applyNumberFormat="1" applyFont="1" applyFill="1" applyBorder="1" applyAlignment="1">
      <alignment horizontal="center" vertical="center"/>
    </xf>
    <xf numFmtId="1" fontId="19" fillId="0" borderId="15" xfId="0" applyNumberFormat="1" applyFont="1" applyBorder="1" applyAlignment="1">
      <alignment horizontal="center" vertical="center"/>
    </xf>
    <xf numFmtId="0" fontId="13" fillId="0" borderId="16" xfId="0" applyFont="1" applyBorder="1" applyAlignment="1">
      <alignment vertical="center" wrapText="1"/>
    </xf>
    <xf numFmtId="0" fontId="3" fillId="0" borderId="16" xfId="0" applyFont="1" applyBorder="1" applyAlignment="1"/>
    <xf numFmtId="0" fontId="3" fillId="0" borderId="16" xfId="0" applyFont="1" applyBorder="1" applyAlignment="1">
      <alignment horizontal="center" vertical="center"/>
    </xf>
    <xf numFmtId="0" fontId="3" fillId="0" borderId="0" xfId="0" applyFont="1" applyBorder="1" applyAlignment="1"/>
    <xf numFmtId="1" fontId="3" fillId="0" borderId="18" xfId="0" applyNumberFormat="1" applyFont="1" applyBorder="1" applyAlignment="1">
      <alignment horizontal="center" vertical="center"/>
    </xf>
    <xf numFmtId="0" fontId="19" fillId="0" borderId="15" xfId="0" applyFont="1" applyBorder="1" applyAlignment="1">
      <alignment horizontal="center" vertical="center"/>
    </xf>
    <xf numFmtId="0" fontId="3" fillId="0" borderId="16" xfId="0" applyFont="1" applyBorder="1" applyAlignment="1">
      <alignment horizontal="center" vertical="center"/>
    </xf>
    <xf numFmtId="1" fontId="3" fillId="0" borderId="16" xfId="0" applyNumberFormat="1" applyFont="1" applyBorder="1" applyAlignment="1">
      <alignment horizontal="center" vertical="center"/>
    </xf>
    <xf numFmtId="0" fontId="13" fillId="0" borderId="0" xfId="0" applyFont="1" applyBorder="1" applyAlignment="1">
      <alignment horizontal="left" vertical="center" wrapText="1"/>
    </xf>
    <xf numFmtId="168" fontId="3" fillId="0" borderId="0" xfId="0" applyNumberFormat="1" applyFont="1" applyBorder="1" applyAlignment="1"/>
    <xf numFmtId="0" fontId="3" fillId="3" borderId="6" xfId="2" applyNumberFormat="1" applyFont="1" applyFill="1" applyBorder="1" applyAlignment="1">
      <alignment horizontal="center" vertical="center"/>
    </xf>
    <xf numFmtId="0" fontId="3" fillId="0" borderId="0" xfId="2" applyFont="1" applyFill="1" applyAlignment="1">
      <alignment horizontal="center" vertical="center"/>
    </xf>
    <xf numFmtId="0" fontId="4" fillId="0" borderId="7" xfId="1" applyFont="1" applyFill="1" applyBorder="1" applyAlignment="1" applyProtection="1">
      <alignment vertical="center" wrapText="1"/>
      <protection locked="0"/>
    </xf>
    <xf numFmtId="165" fontId="4" fillId="0" borderId="6" xfId="1" applyNumberFormat="1" applyFont="1" applyFill="1" applyBorder="1" applyAlignment="1" applyProtection="1">
      <alignment horizontal="center" vertical="center" wrapText="1"/>
      <protection locked="0"/>
    </xf>
    <xf numFmtId="165" fontId="13" fillId="0" borderId="6" xfId="0" applyNumberFormat="1" applyFont="1" applyFill="1" applyBorder="1" applyAlignment="1">
      <alignment horizontal="center" vertical="center"/>
    </xf>
    <xf numFmtId="165" fontId="13" fillId="0" borderId="6" xfId="0" applyNumberFormat="1" applyFont="1" applyFill="1" applyBorder="1" applyAlignment="1">
      <alignment horizontal="center"/>
    </xf>
    <xf numFmtId="165" fontId="3" fillId="0" borderId="6" xfId="1" applyNumberFormat="1" applyFont="1" applyFill="1" applyBorder="1" applyAlignment="1" applyProtection="1">
      <alignment horizontal="center" vertical="center" wrapText="1"/>
      <protection locked="0"/>
    </xf>
    <xf numFmtId="0" fontId="3" fillId="2" borderId="9" xfId="1" applyFont="1" applyFill="1" applyBorder="1" applyAlignment="1">
      <alignment horizontal="center" vertical="center" wrapText="1"/>
    </xf>
    <xf numFmtId="0" fontId="3" fillId="6" borderId="6" xfId="1" applyFont="1" applyFill="1" applyBorder="1" applyAlignment="1" applyProtection="1">
      <alignment vertical="center" wrapText="1"/>
      <protection locked="0"/>
    </xf>
    <xf numFmtId="0" fontId="3" fillId="6" borderId="7" xfId="1" applyFont="1" applyFill="1" applyBorder="1" applyAlignment="1" applyProtection="1">
      <alignment vertical="center" wrapText="1"/>
      <protection locked="0"/>
    </xf>
    <xf numFmtId="0" fontId="3" fillId="0" borderId="7" xfId="1" applyFont="1" applyFill="1" applyBorder="1" applyAlignment="1" applyProtection="1">
      <alignment horizontal="center" vertical="center" wrapText="1"/>
      <protection locked="0"/>
    </xf>
    <xf numFmtId="49" fontId="12" fillId="0" borderId="6" xfId="0" applyNumberFormat="1" applyFont="1" applyBorder="1" applyAlignment="1">
      <alignment horizontal="center" vertical="center" wrapText="1"/>
    </xf>
    <xf numFmtId="1" fontId="3" fillId="0" borderId="0" xfId="0" applyNumberFormat="1" applyFont="1" applyBorder="1" applyAlignment="1">
      <alignment horizontal="center" vertical="center"/>
    </xf>
    <xf numFmtId="1" fontId="19" fillId="0" borderId="0" xfId="0" applyNumberFormat="1" applyFont="1" applyBorder="1" applyAlignment="1">
      <alignment horizontal="center" vertical="center"/>
    </xf>
    <xf numFmtId="0" fontId="19" fillId="0" borderId="22" xfId="0" applyFont="1" applyBorder="1" applyAlignment="1">
      <alignment horizontal="center" vertical="center"/>
    </xf>
    <xf numFmtId="0" fontId="13" fillId="0" borderId="20" xfId="0" applyFont="1" applyBorder="1" applyAlignment="1">
      <alignment vertical="center"/>
    </xf>
    <xf numFmtId="0" fontId="13" fillId="0" borderId="6" xfId="0" applyFont="1" applyBorder="1" applyAlignment="1">
      <alignment horizontal="center" vertical="center"/>
    </xf>
    <xf numFmtId="0" fontId="19" fillId="0" borderId="6" xfId="0" applyFont="1" applyBorder="1" applyAlignment="1">
      <alignment horizontal="center" vertical="center"/>
    </xf>
    <xf numFmtId="0" fontId="13" fillId="0" borderId="6" xfId="0" applyFont="1" applyBorder="1" applyAlignment="1">
      <alignment vertical="center"/>
    </xf>
    <xf numFmtId="0" fontId="19" fillId="0" borderId="15" xfId="0" applyFont="1" applyBorder="1" applyAlignment="1">
      <alignment vertical="center" wrapText="1"/>
    </xf>
    <xf numFmtId="1" fontId="13" fillId="0" borderId="18" xfId="0" applyNumberFormat="1" applyFont="1" applyBorder="1" applyAlignment="1">
      <alignment horizontal="center" vertical="center"/>
    </xf>
    <xf numFmtId="0" fontId="4" fillId="2" borderId="0" xfId="1"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3" fillId="10" borderId="0" xfId="0" applyFont="1" applyFill="1" applyAlignment="1">
      <alignment horizontal="center" vertical="center"/>
    </xf>
    <xf numFmtId="0" fontId="5" fillId="10" borderId="0" xfId="0" applyFont="1" applyFill="1" applyAlignment="1">
      <alignment horizontal="center" vertical="top" wrapText="1"/>
    </xf>
    <xf numFmtId="0" fontId="5" fillId="10" borderId="6" xfId="0" applyFont="1" applyFill="1" applyBorder="1" applyAlignment="1">
      <alignment horizontal="right" vertical="top" wrapText="1"/>
    </xf>
    <xf numFmtId="0" fontId="7" fillId="0" borderId="6" xfId="0" applyFont="1" applyFill="1" applyBorder="1" applyAlignment="1">
      <alignment horizontal="center" vertical="center" wrapText="1"/>
    </xf>
    <xf numFmtId="0" fontId="5" fillId="0" borderId="0" xfId="0" applyFont="1" applyAlignment="1">
      <alignment horizontal="center" vertical="center"/>
    </xf>
    <xf numFmtId="0" fontId="0" fillId="0" borderId="6" xfId="0" applyBorder="1" applyAlignment="1">
      <alignment horizontal="center" vertical="center"/>
    </xf>
    <xf numFmtId="0" fontId="5" fillId="10" borderId="6" xfId="0" applyFont="1" applyFill="1" applyBorder="1" applyAlignment="1">
      <alignment horizontal="center" vertical="center"/>
    </xf>
    <xf numFmtId="0" fontId="0" fillId="0" borderId="0" xfId="0" applyAlignment="1">
      <alignment horizontal="center" vertical="center"/>
    </xf>
    <xf numFmtId="0" fontId="4" fillId="2" borderId="6" xfId="1" applyFont="1" applyFill="1" applyBorder="1" applyAlignment="1">
      <alignment horizontal="center" vertical="center" wrapText="1"/>
    </xf>
    <xf numFmtId="0" fontId="20" fillId="0" borderId="0" xfId="0" applyFont="1" applyAlignment="1">
      <alignment horizontal="center" vertical="center"/>
    </xf>
    <xf numFmtId="0" fontId="4" fillId="2" borderId="6" xfId="1" applyFont="1" applyFill="1" applyBorder="1" applyAlignment="1">
      <alignment horizontal="right" vertical="center"/>
    </xf>
    <xf numFmtId="165" fontId="4" fillId="2" borderId="6" xfId="1" applyNumberFormat="1" applyFont="1" applyFill="1" applyBorder="1" applyAlignment="1">
      <alignment horizontal="center" vertical="center"/>
    </xf>
    <xf numFmtId="0" fontId="4" fillId="2" borderId="6"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7" xfId="1" applyFont="1" applyFill="1" applyBorder="1" applyAlignment="1">
      <alignment horizontal="center" vertical="center" wrapText="1"/>
    </xf>
    <xf numFmtId="2" fontId="4" fillId="2" borderId="1" xfId="1" applyNumberFormat="1" applyFont="1" applyFill="1" applyBorder="1" applyAlignment="1">
      <alignment horizontal="center" vertical="center" wrapText="1"/>
    </xf>
    <xf numFmtId="2" fontId="4" fillId="2" borderId="5" xfId="1" applyNumberFormat="1" applyFont="1" applyFill="1" applyBorder="1" applyAlignment="1">
      <alignment horizontal="center" vertical="center" wrapText="1"/>
    </xf>
    <xf numFmtId="2" fontId="4" fillId="2" borderId="7" xfId="1" applyNumberFormat="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Alignment="1">
      <alignment horizontal="left" vertical="center" wrapText="1"/>
    </xf>
    <xf numFmtId="0" fontId="3" fillId="2" borderId="0" xfId="1" applyFont="1" applyFill="1" applyAlignment="1">
      <alignment horizontal="left"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49" fontId="3" fillId="0" borderId="10"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6" xfId="0" applyFont="1" applyBorder="1" applyAlignment="1">
      <alignment horizontal="center" vertical="center"/>
    </xf>
    <xf numFmtId="0" fontId="19" fillId="0" borderId="15" xfId="0" applyFont="1" applyBorder="1" applyAlignment="1">
      <alignment horizontal="center" vertical="center"/>
    </xf>
    <xf numFmtId="0" fontId="19" fillId="0" borderId="18" xfId="0" applyFont="1" applyBorder="1" applyAlignment="1">
      <alignment horizontal="center" vertical="center"/>
    </xf>
    <xf numFmtId="0" fontId="3" fillId="0" borderId="19" xfId="0" applyFont="1" applyBorder="1" applyAlignment="1">
      <alignment horizontal="center"/>
    </xf>
    <xf numFmtId="0" fontId="3" fillId="0" borderId="23" xfId="0" applyFont="1" applyBorder="1" applyAlignment="1">
      <alignment horizontal="center"/>
    </xf>
    <xf numFmtId="0" fontId="3" fillId="0" borderId="16" xfId="0" applyFont="1" applyBorder="1" applyAlignment="1">
      <alignment horizontal="center" vertical="center"/>
    </xf>
    <xf numFmtId="0" fontId="3"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7"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3" fillId="0" borderId="0" xfId="0" applyFont="1" applyBorder="1" applyAlignment="1">
      <alignment horizontal="center"/>
    </xf>
    <xf numFmtId="1" fontId="3" fillId="0" borderId="0" xfId="0" applyNumberFormat="1" applyFont="1" applyBorder="1" applyAlignment="1">
      <alignment horizontal="center"/>
    </xf>
    <xf numFmtId="0" fontId="19" fillId="0" borderId="21" xfId="0" applyFont="1" applyBorder="1" applyAlignment="1">
      <alignment horizontal="center" vertical="center"/>
    </xf>
    <xf numFmtId="0" fontId="5" fillId="3" borderId="6" xfId="2" applyFont="1" applyFill="1" applyBorder="1" applyAlignment="1">
      <alignment horizontal="right" wrapText="1"/>
    </xf>
    <xf numFmtId="0" fontId="5" fillId="2" borderId="6" xfId="2" applyFont="1" applyFill="1" applyBorder="1" applyAlignment="1">
      <alignment horizontal="right" wrapText="1"/>
    </xf>
    <xf numFmtId="0" fontId="5" fillId="2" borderId="13"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6" xfId="2" applyFont="1" applyFill="1" applyBorder="1" applyAlignment="1">
      <alignment horizontal="left" wrapText="1"/>
    </xf>
    <xf numFmtId="0" fontId="5" fillId="2" borderId="6" xfId="2" applyFont="1" applyFill="1" applyBorder="1" applyAlignment="1">
      <alignment horizontal="center" vertical="center" wrapText="1"/>
    </xf>
    <xf numFmtId="0" fontId="5" fillId="3" borderId="6" xfId="2" applyFont="1" applyFill="1" applyBorder="1" applyAlignment="1">
      <alignment horizontal="left" wrapText="1"/>
    </xf>
    <xf numFmtId="0" fontId="5" fillId="3" borderId="6" xfId="2" applyFont="1" applyFill="1" applyBorder="1" applyAlignment="1">
      <alignment horizontal="center" vertical="center" wrapText="1"/>
    </xf>
    <xf numFmtId="166" fontId="5" fillId="3" borderId="1" xfId="2" applyNumberFormat="1" applyFont="1" applyFill="1" applyBorder="1" applyAlignment="1">
      <alignment horizontal="center" vertical="center" wrapText="1"/>
    </xf>
    <xf numFmtId="166" fontId="5" fillId="3" borderId="5" xfId="2" applyNumberFormat="1" applyFont="1" applyFill="1" applyBorder="1" applyAlignment="1">
      <alignment horizontal="center" vertical="center" wrapText="1"/>
    </xf>
    <xf numFmtId="166" fontId="5" fillId="3" borderId="7" xfId="2" applyNumberFormat="1" applyFont="1" applyFill="1" applyBorder="1" applyAlignment="1">
      <alignment horizontal="center" vertical="center" wrapText="1"/>
    </xf>
    <xf numFmtId="0" fontId="7" fillId="2" borderId="12" xfId="2" applyFont="1" applyFill="1" applyBorder="1" applyAlignment="1">
      <alignment horizontal="center" wrapText="1"/>
    </xf>
    <xf numFmtId="0" fontId="5" fillId="2" borderId="12" xfId="2" applyFont="1" applyFill="1" applyBorder="1" applyAlignment="1">
      <alignment horizontal="center" wrapText="1"/>
    </xf>
  </cellXfs>
  <cellStyles count="8">
    <cellStyle name="Обычный" xfId="0" builtinId="0"/>
    <cellStyle name="Обычный 2" xfId="2" xr:uid="{00000000-0005-0000-0000-000001000000}"/>
    <cellStyle name="Обычный 2 2" xfId="4" xr:uid="{00000000-0005-0000-0000-000002000000}"/>
    <cellStyle name="Обычный 4" xfId="3" xr:uid="{00000000-0005-0000-0000-000003000000}"/>
    <cellStyle name="Обычный 4 2" xfId="5" xr:uid="{00000000-0005-0000-0000-000004000000}"/>
    <cellStyle name="Обычный 5" xfId="1" xr:uid="{00000000-0005-0000-0000-000005000000}"/>
    <cellStyle name="Обычный 5 2" xfId="7" xr:uid="{00000000-0005-0000-0000-000006000000}"/>
    <cellStyle name="Финансовый 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5014</xdr:colOff>
      <xdr:row>7</xdr:row>
      <xdr:rowOff>320842</xdr:rowOff>
    </xdr:from>
    <xdr:to>
      <xdr:col>2</xdr:col>
      <xdr:colOff>3474120</xdr:colOff>
      <xdr:row>8</xdr:row>
      <xdr:rowOff>155409</xdr:rowOff>
    </xdr:to>
    <xdr:sp macro="" textlink="">
      <xdr:nvSpPr>
        <xdr:cNvPr id="2" name="Прямоугольник 1">
          <a:extLst>
            <a:ext uri="{FF2B5EF4-FFF2-40B4-BE49-F238E27FC236}">
              <a16:creationId xmlns:a16="http://schemas.microsoft.com/office/drawing/2014/main" id="{00000000-0008-0000-0100-000002000000}"/>
            </a:ext>
          </a:extLst>
        </xdr:cNvPr>
        <xdr:cNvSpPr/>
      </xdr:nvSpPr>
      <xdr:spPr>
        <a:xfrm>
          <a:off x="2329114" y="2749717"/>
          <a:ext cx="3469106" cy="158417"/>
        </a:xfrm>
        <a:prstGeom prst="rect">
          <a:avLst/>
        </a:prstGeom>
        <a:solidFill>
          <a:srgbClr val="FFFF00">
            <a:alpha val="44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lang="ru-RU" sz="1100" b="1">
              <a:solidFill>
                <a:srgbClr val="FF0000"/>
              </a:solidFill>
              <a:latin typeface="Arial" panose="020B0604020202020204" pitchFamily="34" charset="0"/>
              <a:cs typeface="Arial" panose="020B0604020202020204" pitchFamily="34" charset="0"/>
            </a:rPr>
            <a:t>9 885 000 </a:t>
          </a:r>
          <a:r>
            <a:rPr lang="ru-RU" sz="1100" b="1">
              <a:solidFill>
                <a:srgbClr val="FF0000"/>
              </a:solidFill>
              <a:latin typeface="+mn-lt"/>
              <a:cs typeface="+mn-cs"/>
            </a:rPr>
            <a:t>р.</a:t>
          </a:r>
          <a:endParaRPr lang="ru-RU" sz="1100" b="1">
            <a:solidFill>
              <a:srgbClr val="FF0000"/>
            </a:solidFill>
          </a:endParaRPr>
        </a:p>
      </xdr:txBody>
    </xdr:sp>
    <xdr:clientData/>
  </xdr:twoCellAnchor>
  <xdr:twoCellAnchor>
    <xdr:from>
      <xdr:col>2</xdr:col>
      <xdr:colOff>3469106</xdr:colOff>
      <xdr:row>8</xdr:row>
      <xdr:rowOff>5013</xdr:rowOff>
    </xdr:from>
    <xdr:to>
      <xdr:col>2</xdr:col>
      <xdr:colOff>7369629</xdr:colOff>
      <xdr:row>9</xdr:row>
      <xdr:rowOff>5014</xdr:rowOff>
    </xdr:to>
    <xdr:sp macro="" textlink="">
      <xdr:nvSpPr>
        <xdr:cNvPr id="3" name="Прямоугольник 2">
          <a:extLst>
            <a:ext uri="{FF2B5EF4-FFF2-40B4-BE49-F238E27FC236}">
              <a16:creationId xmlns:a16="http://schemas.microsoft.com/office/drawing/2014/main" id="{00000000-0008-0000-0100-000003000000}"/>
            </a:ext>
          </a:extLst>
        </xdr:cNvPr>
        <xdr:cNvSpPr/>
      </xdr:nvSpPr>
      <xdr:spPr>
        <a:xfrm>
          <a:off x="5793206" y="2757738"/>
          <a:ext cx="3900523" cy="161926"/>
        </a:xfrm>
        <a:prstGeom prst="rect">
          <a:avLst/>
        </a:prstGeom>
        <a:solidFill>
          <a:srgbClr val="00B050">
            <a:alpha val="21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lang="ru-RU" sz="1100" b="1">
              <a:solidFill>
                <a:srgbClr val="FF0000"/>
              </a:solidFill>
              <a:latin typeface="Arial" panose="020B0604020202020204" pitchFamily="34" charset="0"/>
              <a:cs typeface="Arial" panose="020B0604020202020204" pitchFamily="34" charset="0"/>
            </a:rPr>
            <a:t>????????????????</a:t>
          </a:r>
          <a:r>
            <a:rPr lang="ru-RU" sz="1100" b="1">
              <a:solidFill>
                <a:srgbClr val="FF0000"/>
              </a:solidFill>
              <a:latin typeface="+mn-lt"/>
              <a:cs typeface="+mn-cs"/>
            </a:rPr>
            <a:t>.</a:t>
          </a:r>
          <a:endParaRPr lang="ru-RU" sz="1100" b="1">
            <a:solidFill>
              <a:srgbClr val="FF0000"/>
            </a:solidFill>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11"/>
  <sheetViews>
    <sheetView topLeftCell="A86" zoomScaleNormal="100" workbookViewId="0">
      <selection activeCell="F116" sqref="F116"/>
    </sheetView>
  </sheetViews>
  <sheetFormatPr defaultColWidth="9.140625" defaultRowHeight="12.75" x14ac:dyDescent="0.25"/>
  <cols>
    <col min="1" max="1" width="3.140625" style="25" customWidth="1"/>
    <col min="2" max="2" width="5.85546875" style="6" customWidth="1"/>
    <col min="3" max="3" width="104.28515625" style="25" customWidth="1"/>
    <col min="4" max="4" width="13.28515625" style="15" customWidth="1"/>
    <col min="5" max="5" width="6.5703125" style="6" customWidth="1"/>
    <col min="6" max="6" width="13.42578125" style="6" customWidth="1"/>
    <col min="7" max="7" width="13.85546875" style="6" customWidth="1"/>
    <col min="8" max="8" width="14" style="6" customWidth="1"/>
    <col min="9" max="9" width="14.42578125" style="6" customWidth="1"/>
    <col min="10" max="10" width="16" style="6" customWidth="1"/>
    <col min="11" max="11" width="20.7109375" style="25" customWidth="1"/>
    <col min="12" max="16384" width="9.140625" style="25"/>
  </cols>
  <sheetData>
    <row r="2" spans="2:10" ht="21" x14ac:dyDescent="0.25">
      <c r="C2" s="191" t="s">
        <v>419</v>
      </c>
    </row>
    <row r="4" spans="2:10" s="1" customFormat="1" x14ac:dyDescent="0.25">
      <c r="B4" s="196" t="s">
        <v>0</v>
      </c>
      <c r="C4" s="196" t="s">
        <v>1</v>
      </c>
      <c r="D4" s="196" t="s">
        <v>2</v>
      </c>
      <c r="E4" s="199" t="s">
        <v>3</v>
      </c>
      <c r="F4" s="195" t="s">
        <v>4</v>
      </c>
      <c r="G4" s="202"/>
      <c r="H4" s="194" t="s">
        <v>16</v>
      </c>
      <c r="I4" s="194"/>
      <c r="J4" s="194"/>
    </row>
    <row r="5" spans="2:10" s="1" customFormat="1" x14ac:dyDescent="0.25">
      <c r="B5" s="197"/>
      <c r="C5" s="197"/>
      <c r="D5" s="197"/>
      <c r="E5" s="200"/>
      <c r="F5" s="194" t="s">
        <v>81</v>
      </c>
      <c r="G5" s="195" t="s">
        <v>5</v>
      </c>
      <c r="H5" s="194" t="s">
        <v>6</v>
      </c>
      <c r="I5" s="194" t="s">
        <v>7</v>
      </c>
      <c r="J5" s="194" t="s">
        <v>8</v>
      </c>
    </row>
    <row r="6" spans="2:10" s="1" customFormat="1" x14ac:dyDescent="0.25">
      <c r="B6" s="198"/>
      <c r="C6" s="198"/>
      <c r="D6" s="198"/>
      <c r="E6" s="201"/>
      <c r="F6" s="194"/>
      <c r="G6" s="195"/>
      <c r="H6" s="194"/>
      <c r="I6" s="194"/>
      <c r="J6" s="194" t="s">
        <v>8</v>
      </c>
    </row>
    <row r="7" spans="2:10" s="1" customFormat="1" x14ac:dyDescent="0.25">
      <c r="B7" s="8">
        <v>1</v>
      </c>
      <c r="C7" s="190">
        <v>2</v>
      </c>
      <c r="D7" s="79">
        <v>3</v>
      </c>
      <c r="E7" s="9">
        <v>4</v>
      </c>
      <c r="F7" s="8">
        <v>5</v>
      </c>
      <c r="G7" s="80">
        <v>6</v>
      </c>
      <c r="H7" s="8">
        <v>7</v>
      </c>
      <c r="I7" s="9">
        <v>8</v>
      </c>
      <c r="J7" s="8">
        <v>9</v>
      </c>
    </row>
    <row r="8" spans="2:10" s="10" customFormat="1" x14ac:dyDescent="0.25">
      <c r="B8" s="65" t="s">
        <v>59</v>
      </c>
      <c r="C8" s="66" t="s">
        <v>356</v>
      </c>
      <c r="D8" s="167"/>
      <c r="E8" s="66"/>
      <c r="F8" s="66"/>
      <c r="G8" s="82"/>
      <c r="H8" s="67"/>
      <c r="I8" s="67"/>
      <c r="J8" s="67">
        <f>SUM(J9:J46)</f>
        <v>383461</v>
      </c>
    </row>
    <row r="9" spans="2:10" s="159" customFormat="1" ht="15" x14ac:dyDescent="0.25">
      <c r="B9" s="169" t="s">
        <v>10</v>
      </c>
      <c r="C9" s="100" t="s">
        <v>409</v>
      </c>
      <c r="D9" s="168" t="s">
        <v>100</v>
      </c>
      <c r="E9" s="128">
        <v>1</v>
      </c>
      <c r="F9" s="160"/>
      <c r="G9" s="162">
        <v>300</v>
      </c>
      <c r="H9" s="162"/>
      <c r="I9" s="161"/>
      <c r="J9" s="164">
        <f>+E9*G9</f>
        <v>300</v>
      </c>
    </row>
    <row r="10" spans="2:10" s="159" customFormat="1" ht="15" x14ac:dyDescent="0.25">
      <c r="B10" s="169" t="s">
        <v>11</v>
      </c>
      <c r="C10" s="100" t="s">
        <v>259</v>
      </c>
      <c r="D10" s="168" t="s">
        <v>100</v>
      </c>
      <c r="E10" s="128"/>
      <c r="F10" s="160"/>
      <c r="G10" s="162">
        <v>1500</v>
      </c>
      <c r="H10" s="162"/>
      <c r="I10" s="161"/>
      <c r="J10" s="164">
        <f t="shared" ref="J10:J46" si="0">+E10*G10</f>
        <v>0</v>
      </c>
    </row>
    <row r="11" spans="2:10" s="159" customFormat="1" ht="25.5" x14ac:dyDescent="0.25">
      <c r="B11" s="169" t="s">
        <v>12</v>
      </c>
      <c r="C11" s="100" t="s">
        <v>410</v>
      </c>
      <c r="D11" s="168" t="s">
        <v>100</v>
      </c>
      <c r="E11" s="129">
        <v>11.87</v>
      </c>
      <c r="F11" s="160"/>
      <c r="G11" s="162">
        <v>300</v>
      </c>
      <c r="H11" s="162"/>
      <c r="I11" s="161"/>
      <c r="J11" s="164">
        <f t="shared" si="0"/>
        <v>3560.9999999999995</v>
      </c>
    </row>
    <row r="12" spans="2:10" s="159" customFormat="1" ht="38.25" x14ac:dyDescent="0.25">
      <c r="B12" s="169" t="s">
        <v>13</v>
      </c>
      <c r="C12" s="100" t="s">
        <v>322</v>
      </c>
      <c r="D12" s="168" t="s">
        <v>358</v>
      </c>
      <c r="E12" s="130">
        <v>665</v>
      </c>
      <c r="F12" s="160"/>
      <c r="G12" s="162">
        <v>300</v>
      </c>
      <c r="H12" s="162"/>
      <c r="I12" s="161"/>
      <c r="J12" s="164">
        <f t="shared" si="0"/>
        <v>199500</v>
      </c>
    </row>
    <row r="13" spans="2:10" s="159" customFormat="1" ht="15" x14ac:dyDescent="0.25">
      <c r="B13" s="169" t="s">
        <v>14</v>
      </c>
      <c r="C13" s="100" t="s">
        <v>328</v>
      </c>
      <c r="D13" s="168" t="s">
        <v>233</v>
      </c>
      <c r="E13" s="130"/>
      <c r="F13" s="160"/>
      <c r="G13" s="162">
        <v>300</v>
      </c>
      <c r="H13" s="162"/>
      <c r="I13" s="161"/>
      <c r="J13" s="164">
        <f t="shared" si="0"/>
        <v>0</v>
      </c>
    </row>
    <row r="14" spans="2:10" s="159" customFormat="1" ht="15" x14ac:dyDescent="0.25">
      <c r="B14" s="169" t="s">
        <v>106</v>
      </c>
      <c r="C14" s="100" t="s">
        <v>329</v>
      </c>
      <c r="D14" s="168" t="s">
        <v>233</v>
      </c>
      <c r="E14" s="130"/>
      <c r="F14" s="160"/>
      <c r="G14" s="162">
        <v>500</v>
      </c>
      <c r="H14" s="162"/>
      <c r="I14" s="161"/>
      <c r="J14" s="164">
        <f t="shared" si="0"/>
        <v>0</v>
      </c>
    </row>
    <row r="15" spans="2:10" s="159" customFormat="1" ht="15" x14ac:dyDescent="0.25">
      <c r="B15" s="169" t="s">
        <v>251</v>
      </c>
      <c r="C15" s="100" t="s">
        <v>330</v>
      </c>
      <c r="D15" s="168" t="s">
        <v>233</v>
      </c>
      <c r="E15" s="130"/>
      <c r="F15" s="160"/>
      <c r="G15" s="162">
        <v>1000</v>
      </c>
      <c r="H15" s="162"/>
      <c r="I15" s="161"/>
      <c r="J15" s="164">
        <f t="shared" si="0"/>
        <v>0</v>
      </c>
    </row>
    <row r="16" spans="2:10" s="159" customFormat="1" ht="15" x14ac:dyDescent="0.25">
      <c r="B16" s="169" t="s">
        <v>252</v>
      </c>
      <c r="C16" s="100" t="s">
        <v>326</v>
      </c>
      <c r="D16" s="168" t="s">
        <v>233</v>
      </c>
      <c r="E16" s="130"/>
      <c r="F16" s="160"/>
      <c r="G16" s="162">
        <v>1500</v>
      </c>
      <c r="H16" s="162"/>
      <c r="I16" s="161"/>
      <c r="J16" s="164">
        <f t="shared" si="0"/>
        <v>0</v>
      </c>
    </row>
    <row r="17" spans="2:10" s="159" customFormat="1" ht="15" x14ac:dyDescent="0.25">
      <c r="B17" s="169" t="s">
        <v>253</v>
      </c>
      <c r="C17" s="100" t="s">
        <v>327</v>
      </c>
      <c r="D17" s="168" t="s">
        <v>233</v>
      </c>
      <c r="E17" s="130"/>
      <c r="F17" s="160"/>
      <c r="G17" s="162">
        <v>2000</v>
      </c>
      <c r="H17" s="162"/>
      <c r="I17" s="161"/>
      <c r="J17" s="164">
        <f t="shared" si="0"/>
        <v>0</v>
      </c>
    </row>
    <row r="18" spans="2:10" s="159" customFormat="1" ht="15" x14ac:dyDescent="0.25">
      <c r="B18" s="169" t="s">
        <v>254</v>
      </c>
      <c r="C18" s="100" t="s">
        <v>335</v>
      </c>
      <c r="D18" s="168" t="s">
        <v>233</v>
      </c>
      <c r="E18" s="130"/>
      <c r="F18" s="160"/>
      <c r="G18" s="162">
        <v>5000</v>
      </c>
      <c r="H18" s="162"/>
      <c r="I18" s="161"/>
      <c r="J18" s="164">
        <f t="shared" si="0"/>
        <v>0</v>
      </c>
    </row>
    <row r="19" spans="2:10" s="159" customFormat="1" ht="15" x14ac:dyDescent="0.25">
      <c r="B19" s="169" t="s">
        <v>255</v>
      </c>
      <c r="C19" s="100" t="s">
        <v>336</v>
      </c>
      <c r="D19" s="168" t="s">
        <v>233</v>
      </c>
      <c r="E19" s="130"/>
      <c r="F19" s="160"/>
      <c r="G19" s="162">
        <v>5000</v>
      </c>
      <c r="H19" s="162"/>
      <c r="I19" s="161"/>
      <c r="J19" s="164">
        <f t="shared" si="0"/>
        <v>0</v>
      </c>
    </row>
    <row r="20" spans="2:10" s="159" customFormat="1" ht="15" x14ac:dyDescent="0.25">
      <c r="B20" s="169" t="s">
        <v>256</v>
      </c>
      <c r="C20" s="100" t="s">
        <v>319</v>
      </c>
      <c r="D20" s="168" t="s">
        <v>233</v>
      </c>
      <c r="E20" s="130">
        <v>95</v>
      </c>
      <c r="F20" s="160"/>
      <c r="G20" s="162">
        <v>500</v>
      </c>
      <c r="H20" s="162"/>
      <c r="I20" s="161"/>
      <c r="J20" s="164">
        <f t="shared" si="0"/>
        <v>47500</v>
      </c>
    </row>
    <row r="21" spans="2:10" s="159" customFormat="1" ht="15" x14ac:dyDescent="0.25">
      <c r="B21" s="169" t="s">
        <v>257</v>
      </c>
      <c r="C21" s="100" t="s">
        <v>337</v>
      </c>
      <c r="D21" s="168" t="s">
        <v>357</v>
      </c>
      <c r="E21" s="130"/>
      <c r="F21" s="160"/>
      <c r="G21" s="162">
        <v>15000</v>
      </c>
      <c r="H21" s="162"/>
      <c r="I21" s="161"/>
      <c r="J21" s="164">
        <f t="shared" si="0"/>
        <v>0</v>
      </c>
    </row>
    <row r="22" spans="2:10" s="159" customFormat="1" ht="15" x14ac:dyDescent="0.25">
      <c r="B22" s="169" t="s">
        <v>360</v>
      </c>
      <c r="C22" s="100" t="s">
        <v>320</v>
      </c>
      <c r="D22" s="168" t="s">
        <v>233</v>
      </c>
      <c r="E22" s="130"/>
      <c r="F22" s="160"/>
      <c r="G22" s="162">
        <v>1500</v>
      </c>
      <c r="H22" s="162"/>
      <c r="I22" s="161"/>
      <c r="J22" s="164">
        <f t="shared" si="0"/>
        <v>0</v>
      </c>
    </row>
    <row r="23" spans="2:10" s="159" customFormat="1" ht="15" x14ac:dyDescent="0.25">
      <c r="B23" s="169" t="s">
        <v>361</v>
      </c>
      <c r="C23" s="100" t="s">
        <v>321</v>
      </c>
      <c r="D23" s="168" t="s">
        <v>233</v>
      </c>
      <c r="E23" s="130"/>
      <c r="F23" s="160"/>
      <c r="G23" s="162">
        <v>1500</v>
      </c>
      <c r="H23" s="162"/>
      <c r="I23" s="161"/>
      <c r="J23" s="164">
        <f t="shared" si="0"/>
        <v>0</v>
      </c>
    </row>
    <row r="24" spans="2:10" s="159" customFormat="1" ht="15" x14ac:dyDescent="0.25">
      <c r="B24" s="169" t="s">
        <v>362</v>
      </c>
      <c r="C24" s="100" t="s">
        <v>334</v>
      </c>
      <c r="D24" s="168" t="s">
        <v>358</v>
      </c>
      <c r="E24" s="130"/>
      <c r="F24" s="160"/>
      <c r="G24" s="162">
        <v>7500</v>
      </c>
      <c r="H24" s="162"/>
      <c r="I24" s="161"/>
      <c r="J24" s="164">
        <f t="shared" si="0"/>
        <v>0</v>
      </c>
    </row>
    <row r="25" spans="2:10" s="159" customFormat="1" ht="15" x14ac:dyDescent="0.2">
      <c r="B25" s="169" t="s">
        <v>363</v>
      </c>
      <c r="C25" s="103" t="s">
        <v>332</v>
      </c>
      <c r="D25" s="168" t="s">
        <v>358</v>
      </c>
      <c r="E25" s="130"/>
      <c r="F25" s="160"/>
      <c r="G25" s="163">
        <v>8000</v>
      </c>
      <c r="H25" s="163"/>
      <c r="I25" s="161"/>
      <c r="J25" s="164">
        <f t="shared" si="0"/>
        <v>0</v>
      </c>
    </row>
    <row r="26" spans="2:10" s="159" customFormat="1" ht="15" x14ac:dyDescent="0.25">
      <c r="B26" s="169" t="s">
        <v>364</v>
      </c>
      <c r="C26" s="100" t="s">
        <v>304</v>
      </c>
      <c r="D26" s="168" t="s">
        <v>358</v>
      </c>
      <c r="E26" s="130"/>
      <c r="F26" s="160"/>
      <c r="G26" s="162">
        <v>7500</v>
      </c>
      <c r="H26" s="162"/>
      <c r="I26" s="161"/>
      <c r="J26" s="164">
        <f t="shared" si="0"/>
        <v>0</v>
      </c>
    </row>
    <row r="27" spans="2:10" s="159" customFormat="1" ht="15" x14ac:dyDescent="0.25">
      <c r="B27" s="169" t="s">
        <v>365</v>
      </c>
      <c r="C27" s="100" t="s">
        <v>305</v>
      </c>
      <c r="D27" s="168" t="s">
        <v>358</v>
      </c>
      <c r="E27" s="131"/>
      <c r="F27" s="160"/>
      <c r="G27" s="162">
        <v>3000</v>
      </c>
      <c r="H27" s="162"/>
      <c r="I27" s="161"/>
      <c r="J27" s="164">
        <f t="shared" si="0"/>
        <v>0</v>
      </c>
    </row>
    <row r="28" spans="2:10" s="159" customFormat="1" ht="15" x14ac:dyDescent="0.25">
      <c r="B28" s="169" t="s">
        <v>366</v>
      </c>
      <c r="C28" s="100" t="s">
        <v>331</v>
      </c>
      <c r="D28" s="168" t="s">
        <v>358</v>
      </c>
      <c r="E28" s="131"/>
      <c r="F28" s="160"/>
      <c r="G28" s="162">
        <v>1500</v>
      </c>
      <c r="H28" s="162"/>
      <c r="I28" s="161"/>
      <c r="J28" s="164">
        <f t="shared" si="0"/>
        <v>0</v>
      </c>
    </row>
    <row r="29" spans="2:10" s="159" customFormat="1" ht="15" x14ac:dyDescent="0.25">
      <c r="B29" s="169" t="s">
        <v>367</v>
      </c>
      <c r="C29" s="100" t="s">
        <v>333</v>
      </c>
      <c r="D29" s="168" t="s">
        <v>358</v>
      </c>
      <c r="E29" s="131"/>
      <c r="F29" s="160"/>
      <c r="G29" s="162">
        <v>10000</v>
      </c>
      <c r="H29" s="162"/>
      <c r="I29" s="161"/>
      <c r="J29" s="164">
        <f t="shared" si="0"/>
        <v>0</v>
      </c>
    </row>
    <row r="30" spans="2:10" s="159" customFormat="1" ht="15" x14ac:dyDescent="0.25">
      <c r="B30" s="169" t="s">
        <v>368</v>
      </c>
      <c r="C30" s="100" t="s">
        <v>306</v>
      </c>
      <c r="D30" s="168" t="s">
        <v>233</v>
      </c>
      <c r="E30" s="131"/>
      <c r="F30" s="160"/>
      <c r="G30" s="162">
        <v>5000</v>
      </c>
      <c r="H30" s="162"/>
      <c r="I30" s="161"/>
      <c r="J30" s="164">
        <f t="shared" si="0"/>
        <v>0</v>
      </c>
    </row>
    <row r="31" spans="2:10" s="159" customFormat="1" ht="15" x14ac:dyDescent="0.25">
      <c r="B31" s="169" t="s">
        <v>369</v>
      </c>
      <c r="C31" s="100" t="s">
        <v>307</v>
      </c>
      <c r="D31" s="168" t="s">
        <v>233</v>
      </c>
      <c r="E31" s="131"/>
      <c r="F31" s="160"/>
      <c r="G31" s="162">
        <v>7000</v>
      </c>
      <c r="H31" s="162"/>
      <c r="I31" s="161"/>
      <c r="J31" s="164">
        <f t="shared" si="0"/>
        <v>0</v>
      </c>
    </row>
    <row r="32" spans="2:10" s="159" customFormat="1" ht="15" x14ac:dyDescent="0.25">
      <c r="B32" s="169" t="s">
        <v>370</v>
      </c>
      <c r="C32" s="100" t="s">
        <v>308</v>
      </c>
      <c r="D32" s="168" t="s">
        <v>233</v>
      </c>
      <c r="E32" s="131"/>
      <c r="F32" s="160"/>
      <c r="G32" s="162">
        <v>5000</v>
      </c>
      <c r="H32" s="162"/>
      <c r="I32" s="161"/>
      <c r="J32" s="164">
        <f t="shared" si="0"/>
        <v>0</v>
      </c>
    </row>
    <row r="33" spans="2:10" s="159" customFormat="1" ht="15" x14ac:dyDescent="0.25">
      <c r="B33" s="169" t="s">
        <v>371</v>
      </c>
      <c r="C33" s="100" t="s">
        <v>316</v>
      </c>
      <c r="D33" s="168" t="s">
        <v>233</v>
      </c>
      <c r="E33" s="131"/>
      <c r="F33" s="160"/>
      <c r="G33" s="162">
        <v>3000</v>
      </c>
      <c r="H33" s="162"/>
      <c r="I33" s="161"/>
      <c r="J33" s="164">
        <f t="shared" si="0"/>
        <v>0</v>
      </c>
    </row>
    <row r="34" spans="2:10" s="159" customFormat="1" ht="25.5" x14ac:dyDescent="0.25">
      <c r="B34" s="169" t="s">
        <v>372</v>
      </c>
      <c r="C34" s="101" t="s">
        <v>260</v>
      </c>
      <c r="D34" s="168" t="s">
        <v>233</v>
      </c>
      <c r="E34" s="131">
        <v>663</v>
      </c>
      <c r="F34" s="160"/>
      <c r="G34" s="162">
        <v>200</v>
      </c>
      <c r="H34" s="162"/>
      <c r="I34" s="161"/>
      <c r="J34" s="164">
        <f t="shared" si="0"/>
        <v>132600</v>
      </c>
    </row>
    <row r="35" spans="2:10" s="159" customFormat="1" ht="15" x14ac:dyDescent="0.25">
      <c r="B35" s="169" t="s">
        <v>373</v>
      </c>
      <c r="C35" s="100" t="s">
        <v>309</v>
      </c>
      <c r="D35" s="168" t="s">
        <v>233</v>
      </c>
      <c r="E35" s="131"/>
      <c r="F35" s="160"/>
      <c r="G35" s="162">
        <v>1500</v>
      </c>
      <c r="H35" s="162"/>
      <c r="I35" s="161"/>
      <c r="J35" s="164">
        <f t="shared" si="0"/>
        <v>0</v>
      </c>
    </row>
    <row r="36" spans="2:10" s="159" customFormat="1" ht="15" x14ac:dyDescent="0.25">
      <c r="B36" s="169" t="s">
        <v>374</v>
      </c>
      <c r="C36" s="100" t="s">
        <v>310</v>
      </c>
      <c r="D36" s="168" t="s">
        <v>233</v>
      </c>
      <c r="E36" s="131"/>
      <c r="F36" s="160"/>
      <c r="G36" s="162">
        <v>5000</v>
      </c>
      <c r="H36" s="162"/>
      <c r="I36" s="161"/>
      <c r="J36" s="164">
        <f t="shared" si="0"/>
        <v>0</v>
      </c>
    </row>
    <row r="37" spans="2:10" s="159" customFormat="1" ht="15" x14ac:dyDescent="0.25">
      <c r="B37" s="169" t="s">
        <v>375</v>
      </c>
      <c r="C37" s="100" t="s">
        <v>311</v>
      </c>
      <c r="D37" s="168" t="s">
        <v>359</v>
      </c>
      <c r="E37" s="131"/>
      <c r="F37" s="160"/>
      <c r="G37" s="162">
        <v>30000</v>
      </c>
      <c r="H37" s="162"/>
      <c r="I37" s="161"/>
      <c r="J37" s="164">
        <f t="shared" si="0"/>
        <v>0</v>
      </c>
    </row>
    <row r="38" spans="2:10" s="159" customFormat="1" ht="15" x14ac:dyDescent="0.25">
      <c r="B38" s="169" t="s">
        <v>376</v>
      </c>
      <c r="C38" s="100" t="s">
        <v>312</v>
      </c>
      <c r="D38" s="168" t="s">
        <v>359</v>
      </c>
      <c r="E38" s="131"/>
      <c r="F38" s="160"/>
      <c r="G38" s="162">
        <v>5000</v>
      </c>
      <c r="H38" s="162"/>
      <c r="I38" s="161"/>
      <c r="J38" s="164">
        <f t="shared" si="0"/>
        <v>0</v>
      </c>
    </row>
    <row r="39" spans="2:10" s="159" customFormat="1" ht="15" x14ac:dyDescent="0.25">
      <c r="B39" s="169" t="s">
        <v>377</v>
      </c>
      <c r="C39" s="100" t="s">
        <v>313</v>
      </c>
      <c r="D39" s="168" t="s">
        <v>233</v>
      </c>
      <c r="E39" s="131"/>
      <c r="F39" s="160"/>
      <c r="G39" s="162">
        <v>500</v>
      </c>
      <c r="H39" s="162"/>
      <c r="I39" s="161"/>
      <c r="J39" s="164">
        <f t="shared" si="0"/>
        <v>0</v>
      </c>
    </row>
    <row r="40" spans="2:10" s="159" customFormat="1" ht="15" x14ac:dyDescent="0.25">
      <c r="B40" s="169" t="s">
        <v>378</v>
      </c>
      <c r="C40" s="100" t="s">
        <v>314</v>
      </c>
      <c r="D40" s="168" t="s">
        <v>233</v>
      </c>
      <c r="E40" s="132"/>
      <c r="F40" s="160"/>
      <c r="G40" s="162">
        <v>5000</v>
      </c>
      <c r="H40" s="162"/>
      <c r="I40" s="161"/>
      <c r="J40" s="164">
        <f t="shared" si="0"/>
        <v>0</v>
      </c>
    </row>
    <row r="41" spans="2:10" s="159" customFormat="1" ht="15" x14ac:dyDescent="0.25">
      <c r="B41" s="169" t="s">
        <v>379</v>
      </c>
      <c r="C41" s="100" t="s">
        <v>315</v>
      </c>
      <c r="D41" s="168" t="s">
        <v>233</v>
      </c>
      <c r="E41" s="132"/>
      <c r="F41" s="160"/>
      <c r="G41" s="162">
        <v>2500</v>
      </c>
      <c r="H41" s="162"/>
      <c r="I41" s="161"/>
      <c r="J41" s="164">
        <f t="shared" si="0"/>
        <v>0</v>
      </c>
    </row>
    <row r="42" spans="2:10" s="159" customFormat="1" ht="15" x14ac:dyDescent="0.25">
      <c r="B42" s="169" t="s">
        <v>380</v>
      </c>
      <c r="C42" s="100" t="s">
        <v>318</v>
      </c>
      <c r="D42" s="168" t="s">
        <v>233</v>
      </c>
      <c r="E42" s="129"/>
      <c r="F42" s="160"/>
      <c r="G42" s="162">
        <v>5000</v>
      </c>
      <c r="H42" s="162"/>
      <c r="I42" s="161"/>
      <c r="J42" s="164">
        <f t="shared" si="0"/>
        <v>0</v>
      </c>
    </row>
    <row r="43" spans="2:10" s="159" customFormat="1" ht="15" x14ac:dyDescent="0.25">
      <c r="B43" s="169" t="s">
        <v>381</v>
      </c>
      <c r="C43" s="100" t="s">
        <v>317</v>
      </c>
      <c r="D43" s="168" t="s">
        <v>233</v>
      </c>
      <c r="E43" s="129"/>
      <c r="F43" s="160"/>
      <c r="G43" s="162">
        <v>5000</v>
      </c>
      <c r="H43" s="162"/>
      <c r="I43" s="161"/>
      <c r="J43" s="164">
        <f t="shared" si="0"/>
        <v>0</v>
      </c>
    </row>
    <row r="44" spans="2:10" s="159" customFormat="1" ht="27.75" customHeight="1" x14ac:dyDescent="0.25">
      <c r="B44" s="169" t="s">
        <v>382</v>
      </c>
      <c r="C44" s="100" t="s">
        <v>324</v>
      </c>
      <c r="D44" s="168" t="s">
        <v>233</v>
      </c>
      <c r="E44" s="129"/>
      <c r="F44" s="160"/>
      <c r="G44" s="162">
        <v>5000</v>
      </c>
      <c r="H44" s="162"/>
      <c r="I44" s="161"/>
      <c r="J44" s="164">
        <f t="shared" si="0"/>
        <v>0</v>
      </c>
    </row>
    <row r="45" spans="2:10" s="159" customFormat="1" ht="15" x14ac:dyDescent="0.25">
      <c r="B45" s="169" t="s">
        <v>383</v>
      </c>
      <c r="C45" s="100" t="s">
        <v>408</v>
      </c>
      <c r="D45" s="168" t="s">
        <v>233</v>
      </c>
      <c r="E45" s="129"/>
      <c r="F45" s="160"/>
      <c r="G45" s="162">
        <v>3000</v>
      </c>
      <c r="H45" s="162"/>
      <c r="I45" s="161"/>
      <c r="J45" s="164">
        <f t="shared" si="0"/>
        <v>0</v>
      </c>
    </row>
    <row r="46" spans="2:10" s="159" customFormat="1" ht="25.5" x14ac:dyDescent="0.25">
      <c r="B46" s="169" t="s">
        <v>384</v>
      </c>
      <c r="C46" s="100" t="s">
        <v>323</v>
      </c>
      <c r="D46" s="168" t="s">
        <v>233</v>
      </c>
      <c r="E46" s="129"/>
      <c r="F46" s="160"/>
      <c r="G46" s="162">
        <v>500</v>
      </c>
      <c r="H46" s="162"/>
      <c r="I46" s="161"/>
      <c r="J46" s="164">
        <f t="shared" si="0"/>
        <v>0</v>
      </c>
    </row>
    <row r="47" spans="2:10" s="10" customFormat="1" x14ac:dyDescent="0.25">
      <c r="B47" s="65" t="s">
        <v>88</v>
      </c>
      <c r="C47" s="66" t="s">
        <v>230</v>
      </c>
      <c r="D47" s="167"/>
      <c r="E47" s="66"/>
      <c r="F47" s="66"/>
      <c r="G47" s="82"/>
      <c r="H47" s="69"/>
      <c r="I47" s="67">
        <f>SUM(I48:I53)</f>
        <v>0</v>
      </c>
      <c r="J47" s="67">
        <f>SUM(J48:J53)</f>
        <v>0</v>
      </c>
    </row>
    <row r="48" spans="2:10" s="10" customFormat="1" x14ac:dyDescent="0.25">
      <c r="B48" s="11" t="s">
        <v>91</v>
      </c>
      <c r="C48" s="12" t="s">
        <v>353</v>
      </c>
      <c r="D48" s="16"/>
      <c r="E48" s="13"/>
      <c r="F48" s="13"/>
      <c r="G48" s="21"/>
      <c r="H48" s="14"/>
      <c r="I48" s="14"/>
      <c r="J48" s="14"/>
    </row>
    <row r="49" spans="2:10" s="10" customFormat="1" x14ac:dyDescent="0.25">
      <c r="B49" s="11" t="s">
        <v>92</v>
      </c>
      <c r="C49" s="12" t="s">
        <v>350</v>
      </c>
      <c r="D49" s="16"/>
      <c r="E49" s="13"/>
      <c r="F49" s="13"/>
      <c r="G49" s="21"/>
      <c r="H49" s="14"/>
      <c r="I49" s="14"/>
      <c r="J49" s="14"/>
    </row>
    <row r="50" spans="2:10" s="10" customFormat="1" x14ac:dyDescent="0.25">
      <c r="B50" s="11" t="s">
        <v>93</v>
      </c>
      <c r="C50" s="12" t="s">
        <v>351</v>
      </c>
      <c r="D50" s="16"/>
      <c r="E50" s="13"/>
      <c r="F50" s="13"/>
      <c r="G50" s="21"/>
      <c r="H50" s="14"/>
      <c r="I50" s="14"/>
      <c r="J50" s="14"/>
    </row>
    <row r="51" spans="2:10" s="10" customFormat="1" x14ac:dyDescent="0.25">
      <c r="B51" s="11" t="s">
        <v>94</v>
      </c>
      <c r="C51" s="12" t="s">
        <v>352</v>
      </c>
      <c r="D51" s="16"/>
      <c r="E51" s="13"/>
      <c r="F51" s="13"/>
      <c r="G51" s="21"/>
      <c r="H51" s="14"/>
      <c r="I51" s="14"/>
      <c r="J51" s="14"/>
    </row>
    <row r="52" spans="2:10" s="10" customFormat="1" x14ac:dyDescent="0.25">
      <c r="B52" s="11" t="s">
        <v>101</v>
      </c>
      <c r="C52" s="12" t="s">
        <v>354</v>
      </c>
      <c r="D52" s="16"/>
      <c r="E52" s="13"/>
      <c r="F52" s="13"/>
      <c r="G52" s="21"/>
      <c r="H52" s="14"/>
      <c r="I52" s="14"/>
      <c r="J52" s="14"/>
    </row>
    <row r="53" spans="2:10" s="10" customFormat="1" x14ac:dyDescent="0.25">
      <c r="B53" s="11" t="s">
        <v>102</v>
      </c>
      <c r="C53" s="12" t="s">
        <v>355</v>
      </c>
      <c r="D53" s="16"/>
      <c r="E53" s="13"/>
      <c r="F53" s="13"/>
      <c r="G53" s="21"/>
      <c r="H53" s="14"/>
      <c r="I53" s="14"/>
      <c r="J53" s="14"/>
    </row>
    <row r="54" spans="2:10" x14ac:dyDescent="0.25">
      <c r="I54" s="192" t="s">
        <v>420</v>
      </c>
      <c r="J54" s="193">
        <f>SUM(J47+J8)</f>
        <v>383461</v>
      </c>
    </row>
    <row r="57" spans="2:10" ht="21" x14ac:dyDescent="0.25">
      <c r="C57" s="191" t="s">
        <v>421</v>
      </c>
    </row>
    <row r="59" spans="2:10" s="1" customFormat="1" x14ac:dyDescent="0.25">
      <c r="B59" s="196" t="s">
        <v>0</v>
      </c>
      <c r="C59" s="196" t="s">
        <v>1</v>
      </c>
      <c r="D59" s="196" t="s">
        <v>2</v>
      </c>
      <c r="E59" s="199" t="s">
        <v>3</v>
      </c>
      <c r="F59" s="195" t="s">
        <v>4</v>
      </c>
      <c r="G59" s="202"/>
      <c r="H59" s="194" t="s">
        <v>16</v>
      </c>
      <c r="I59" s="194"/>
      <c r="J59" s="194"/>
    </row>
    <row r="60" spans="2:10" s="1" customFormat="1" x14ac:dyDescent="0.25">
      <c r="B60" s="197"/>
      <c r="C60" s="197"/>
      <c r="D60" s="197"/>
      <c r="E60" s="200"/>
      <c r="F60" s="194" t="s">
        <v>81</v>
      </c>
      <c r="G60" s="195" t="s">
        <v>5</v>
      </c>
      <c r="H60" s="194" t="s">
        <v>6</v>
      </c>
      <c r="I60" s="194" t="s">
        <v>7</v>
      </c>
      <c r="J60" s="194" t="s">
        <v>8</v>
      </c>
    </row>
    <row r="61" spans="2:10" s="1" customFormat="1" x14ac:dyDescent="0.25">
      <c r="B61" s="198"/>
      <c r="C61" s="198"/>
      <c r="D61" s="198"/>
      <c r="E61" s="201"/>
      <c r="F61" s="194"/>
      <c r="G61" s="195"/>
      <c r="H61" s="194"/>
      <c r="I61" s="194"/>
      <c r="J61" s="194" t="s">
        <v>8</v>
      </c>
    </row>
    <row r="62" spans="2:10" s="1" customFormat="1" x14ac:dyDescent="0.25">
      <c r="B62" s="8">
        <v>1</v>
      </c>
      <c r="C62" s="190">
        <v>2</v>
      </c>
      <c r="D62" s="79">
        <v>3</v>
      </c>
      <c r="E62" s="9">
        <v>4</v>
      </c>
      <c r="F62" s="8">
        <v>5</v>
      </c>
      <c r="G62" s="80">
        <v>6</v>
      </c>
      <c r="H62" s="8">
        <v>7</v>
      </c>
      <c r="I62" s="9">
        <v>8</v>
      </c>
      <c r="J62" s="8">
        <v>9</v>
      </c>
    </row>
    <row r="63" spans="2:10" s="10" customFormat="1" x14ac:dyDescent="0.25">
      <c r="B63" s="65" t="s">
        <v>59</v>
      </c>
      <c r="C63" s="66" t="s">
        <v>356</v>
      </c>
      <c r="D63" s="167"/>
      <c r="E63" s="66"/>
      <c r="F63" s="66"/>
      <c r="G63" s="82"/>
      <c r="H63" s="67"/>
      <c r="I63" s="67"/>
      <c r="J63" s="67">
        <f>SUM(J64:J101)</f>
        <v>218059</v>
      </c>
    </row>
    <row r="64" spans="2:10" s="159" customFormat="1" ht="15" x14ac:dyDescent="0.25">
      <c r="B64" s="169" t="s">
        <v>10</v>
      </c>
      <c r="C64" s="100" t="s">
        <v>409</v>
      </c>
      <c r="D64" s="168" t="s">
        <v>100</v>
      </c>
      <c r="E64" s="128">
        <v>1</v>
      </c>
      <c r="F64" s="160"/>
      <c r="G64" s="162">
        <v>300</v>
      </c>
      <c r="H64" s="162"/>
      <c r="I64" s="161"/>
      <c r="J64" s="164">
        <f>+E64*G64</f>
        <v>300</v>
      </c>
    </row>
    <row r="65" spans="2:10" s="159" customFormat="1" ht="15" x14ac:dyDescent="0.25">
      <c r="B65" s="169" t="s">
        <v>11</v>
      </c>
      <c r="C65" s="100" t="s">
        <v>259</v>
      </c>
      <c r="D65" s="168" t="s">
        <v>100</v>
      </c>
      <c r="E65" s="128"/>
      <c r="F65" s="160"/>
      <c r="G65" s="162">
        <v>1500</v>
      </c>
      <c r="H65" s="162"/>
      <c r="I65" s="161"/>
      <c r="J65" s="164">
        <f t="shared" ref="J65:J101" si="1">+E65*G65</f>
        <v>0</v>
      </c>
    </row>
    <row r="66" spans="2:10" s="159" customFormat="1" ht="25.5" x14ac:dyDescent="0.25">
      <c r="B66" s="169" t="s">
        <v>12</v>
      </c>
      <c r="C66" s="100" t="s">
        <v>410</v>
      </c>
      <c r="D66" s="168" t="s">
        <v>100</v>
      </c>
      <c r="E66" s="129">
        <v>18.53</v>
      </c>
      <c r="F66" s="160"/>
      <c r="G66" s="162">
        <v>300</v>
      </c>
      <c r="H66" s="162"/>
      <c r="I66" s="161"/>
      <c r="J66" s="164">
        <f t="shared" si="1"/>
        <v>5559</v>
      </c>
    </row>
    <row r="67" spans="2:10" s="159" customFormat="1" ht="38.25" x14ac:dyDescent="0.25">
      <c r="B67" s="169" t="s">
        <v>13</v>
      </c>
      <c r="C67" s="100" t="s">
        <v>322</v>
      </c>
      <c r="D67" s="168" t="s">
        <v>358</v>
      </c>
      <c r="E67" s="130">
        <v>373</v>
      </c>
      <c r="F67" s="160"/>
      <c r="G67" s="162">
        <v>300</v>
      </c>
      <c r="H67" s="162"/>
      <c r="I67" s="161"/>
      <c r="J67" s="164">
        <f t="shared" si="1"/>
        <v>111900</v>
      </c>
    </row>
    <row r="68" spans="2:10" s="159" customFormat="1" ht="15" x14ac:dyDescent="0.25">
      <c r="B68" s="169" t="s">
        <v>14</v>
      </c>
      <c r="C68" s="100" t="s">
        <v>328</v>
      </c>
      <c r="D68" s="168" t="s">
        <v>233</v>
      </c>
      <c r="E68" s="130"/>
      <c r="F68" s="160"/>
      <c r="G68" s="162">
        <v>300</v>
      </c>
      <c r="H68" s="162"/>
      <c r="I68" s="161"/>
      <c r="J68" s="164">
        <f t="shared" si="1"/>
        <v>0</v>
      </c>
    </row>
    <row r="69" spans="2:10" s="159" customFormat="1" ht="15" x14ac:dyDescent="0.25">
      <c r="B69" s="169" t="s">
        <v>106</v>
      </c>
      <c r="C69" s="100" t="s">
        <v>329</v>
      </c>
      <c r="D69" s="168" t="s">
        <v>233</v>
      </c>
      <c r="E69" s="130"/>
      <c r="F69" s="160"/>
      <c r="G69" s="162">
        <v>500</v>
      </c>
      <c r="H69" s="162"/>
      <c r="I69" s="161"/>
      <c r="J69" s="164">
        <f t="shared" si="1"/>
        <v>0</v>
      </c>
    </row>
    <row r="70" spans="2:10" s="159" customFormat="1" ht="15" x14ac:dyDescent="0.25">
      <c r="B70" s="169" t="s">
        <v>251</v>
      </c>
      <c r="C70" s="100" t="s">
        <v>330</v>
      </c>
      <c r="D70" s="168" t="s">
        <v>233</v>
      </c>
      <c r="E70" s="130"/>
      <c r="F70" s="160"/>
      <c r="G70" s="162">
        <v>1000</v>
      </c>
      <c r="H70" s="162"/>
      <c r="I70" s="161"/>
      <c r="J70" s="164">
        <f t="shared" si="1"/>
        <v>0</v>
      </c>
    </row>
    <row r="71" spans="2:10" s="159" customFormat="1" ht="15" x14ac:dyDescent="0.25">
      <c r="B71" s="169" t="s">
        <v>252</v>
      </c>
      <c r="C71" s="100" t="s">
        <v>326</v>
      </c>
      <c r="D71" s="168" t="s">
        <v>233</v>
      </c>
      <c r="E71" s="130"/>
      <c r="F71" s="160"/>
      <c r="G71" s="162">
        <v>1500</v>
      </c>
      <c r="H71" s="162"/>
      <c r="I71" s="161"/>
      <c r="J71" s="164">
        <f t="shared" si="1"/>
        <v>0</v>
      </c>
    </row>
    <row r="72" spans="2:10" s="159" customFormat="1" ht="15" x14ac:dyDescent="0.25">
      <c r="B72" s="169" t="s">
        <v>253</v>
      </c>
      <c r="C72" s="100" t="s">
        <v>327</v>
      </c>
      <c r="D72" s="168" t="s">
        <v>233</v>
      </c>
      <c r="E72" s="130"/>
      <c r="F72" s="160"/>
      <c r="G72" s="162">
        <v>2000</v>
      </c>
      <c r="H72" s="162"/>
      <c r="I72" s="161"/>
      <c r="J72" s="164">
        <f t="shared" si="1"/>
        <v>0</v>
      </c>
    </row>
    <row r="73" spans="2:10" s="159" customFormat="1" ht="15" x14ac:dyDescent="0.25">
      <c r="B73" s="169" t="s">
        <v>254</v>
      </c>
      <c r="C73" s="100" t="s">
        <v>335</v>
      </c>
      <c r="D73" s="168" t="s">
        <v>233</v>
      </c>
      <c r="E73" s="130"/>
      <c r="F73" s="160"/>
      <c r="G73" s="162">
        <v>5000</v>
      </c>
      <c r="H73" s="162"/>
      <c r="I73" s="161"/>
      <c r="J73" s="164">
        <f t="shared" si="1"/>
        <v>0</v>
      </c>
    </row>
    <row r="74" spans="2:10" s="159" customFormat="1" ht="15" x14ac:dyDescent="0.25">
      <c r="B74" s="169" t="s">
        <v>255</v>
      </c>
      <c r="C74" s="100" t="s">
        <v>336</v>
      </c>
      <c r="D74" s="168" t="s">
        <v>233</v>
      </c>
      <c r="E74" s="130"/>
      <c r="F74" s="160"/>
      <c r="G74" s="162">
        <v>5000</v>
      </c>
      <c r="H74" s="162"/>
      <c r="I74" s="161"/>
      <c r="J74" s="164">
        <f t="shared" si="1"/>
        <v>0</v>
      </c>
    </row>
    <row r="75" spans="2:10" s="159" customFormat="1" ht="15" x14ac:dyDescent="0.25">
      <c r="B75" s="169" t="s">
        <v>256</v>
      </c>
      <c r="C75" s="100" t="s">
        <v>319</v>
      </c>
      <c r="D75" s="168" t="s">
        <v>233</v>
      </c>
      <c r="E75" s="130">
        <v>51</v>
      </c>
      <c r="F75" s="160"/>
      <c r="G75" s="162">
        <v>500</v>
      </c>
      <c r="H75" s="162"/>
      <c r="I75" s="161"/>
      <c r="J75" s="164">
        <f t="shared" si="1"/>
        <v>25500</v>
      </c>
    </row>
    <row r="76" spans="2:10" s="159" customFormat="1" ht="15" x14ac:dyDescent="0.25">
      <c r="B76" s="169" t="s">
        <v>257</v>
      </c>
      <c r="C76" s="100" t="s">
        <v>337</v>
      </c>
      <c r="D76" s="168" t="s">
        <v>357</v>
      </c>
      <c r="E76" s="130"/>
      <c r="F76" s="160"/>
      <c r="G76" s="162">
        <v>15000</v>
      </c>
      <c r="H76" s="162"/>
      <c r="I76" s="161"/>
      <c r="J76" s="164">
        <f t="shared" si="1"/>
        <v>0</v>
      </c>
    </row>
    <row r="77" spans="2:10" s="159" customFormat="1" ht="15" x14ac:dyDescent="0.25">
      <c r="B77" s="169" t="s">
        <v>360</v>
      </c>
      <c r="C77" s="100" t="s">
        <v>320</v>
      </c>
      <c r="D77" s="168" t="s">
        <v>233</v>
      </c>
      <c r="E77" s="130"/>
      <c r="F77" s="160"/>
      <c r="G77" s="162">
        <v>1500</v>
      </c>
      <c r="H77" s="162"/>
      <c r="I77" s="161"/>
      <c r="J77" s="164">
        <f t="shared" si="1"/>
        <v>0</v>
      </c>
    </row>
    <row r="78" spans="2:10" s="159" customFormat="1" ht="15" x14ac:dyDescent="0.25">
      <c r="B78" s="169" t="s">
        <v>361</v>
      </c>
      <c r="C78" s="100" t="s">
        <v>321</v>
      </c>
      <c r="D78" s="168" t="s">
        <v>233</v>
      </c>
      <c r="E78" s="130"/>
      <c r="F78" s="160"/>
      <c r="G78" s="162">
        <v>1500</v>
      </c>
      <c r="H78" s="162"/>
      <c r="I78" s="161"/>
      <c r="J78" s="164">
        <f t="shared" si="1"/>
        <v>0</v>
      </c>
    </row>
    <row r="79" spans="2:10" s="159" customFormat="1" ht="15" x14ac:dyDescent="0.25">
      <c r="B79" s="169" t="s">
        <v>362</v>
      </c>
      <c r="C79" s="100" t="s">
        <v>334</v>
      </c>
      <c r="D79" s="168" t="s">
        <v>358</v>
      </c>
      <c r="E79" s="130"/>
      <c r="F79" s="160"/>
      <c r="G79" s="162">
        <v>7500</v>
      </c>
      <c r="H79" s="162"/>
      <c r="I79" s="161"/>
      <c r="J79" s="164">
        <f t="shared" si="1"/>
        <v>0</v>
      </c>
    </row>
    <row r="80" spans="2:10" s="159" customFormat="1" ht="15" x14ac:dyDescent="0.2">
      <c r="B80" s="169" t="s">
        <v>363</v>
      </c>
      <c r="C80" s="103" t="s">
        <v>332</v>
      </c>
      <c r="D80" s="168" t="s">
        <v>358</v>
      </c>
      <c r="E80" s="130"/>
      <c r="F80" s="160"/>
      <c r="G80" s="163">
        <v>8000</v>
      </c>
      <c r="H80" s="163"/>
      <c r="I80" s="161"/>
      <c r="J80" s="164">
        <f t="shared" si="1"/>
        <v>0</v>
      </c>
    </row>
    <row r="81" spans="2:10" s="159" customFormat="1" ht="15" x14ac:dyDescent="0.25">
      <c r="B81" s="169" t="s">
        <v>364</v>
      </c>
      <c r="C81" s="100" t="s">
        <v>304</v>
      </c>
      <c r="D81" s="168" t="s">
        <v>358</v>
      </c>
      <c r="E81" s="130"/>
      <c r="F81" s="160"/>
      <c r="G81" s="162">
        <v>7500</v>
      </c>
      <c r="H81" s="162"/>
      <c r="I81" s="161"/>
      <c r="J81" s="164">
        <f t="shared" si="1"/>
        <v>0</v>
      </c>
    </row>
    <row r="82" spans="2:10" s="159" customFormat="1" ht="15" x14ac:dyDescent="0.25">
      <c r="B82" s="169" t="s">
        <v>365</v>
      </c>
      <c r="C82" s="100" t="s">
        <v>305</v>
      </c>
      <c r="D82" s="168" t="s">
        <v>358</v>
      </c>
      <c r="E82" s="131"/>
      <c r="F82" s="160"/>
      <c r="G82" s="162">
        <v>3000</v>
      </c>
      <c r="H82" s="162"/>
      <c r="I82" s="161"/>
      <c r="J82" s="164">
        <f t="shared" si="1"/>
        <v>0</v>
      </c>
    </row>
    <row r="83" spans="2:10" s="159" customFormat="1" ht="15" x14ac:dyDescent="0.25">
      <c r="B83" s="169" t="s">
        <v>366</v>
      </c>
      <c r="C83" s="100" t="s">
        <v>331</v>
      </c>
      <c r="D83" s="168" t="s">
        <v>358</v>
      </c>
      <c r="E83" s="131"/>
      <c r="F83" s="160"/>
      <c r="G83" s="162">
        <v>1500</v>
      </c>
      <c r="H83" s="162"/>
      <c r="I83" s="161"/>
      <c r="J83" s="164">
        <f t="shared" si="1"/>
        <v>0</v>
      </c>
    </row>
    <row r="84" spans="2:10" s="159" customFormat="1" ht="15" x14ac:dyDescent="0.25">
      <c r="B84" s="169" t="s">
        <v>367</v>
      </c>
      <c r="C84" s="100" t="s">
        <v>333</v>
      </c>
      <c r="D84" s="168" t="s">
        <v>358</v>
      </c>
      <c r="E84" s="131"/>
      <c r="F84" s="160"/>
      <c r="G84" s="162">
        <v>10000</v>
      </c>
      <c r="H84" s="162"/>
      <c r="I84" s="161"/>
      <c r="J84" s="164">
        <f t="shared" si="1"/>
        <v>0</v>
      </c>
    </row>
    <row r="85" spans="2:10" s="159" customFormat="1" ht="15" x14ac:dyDescent="0.25">
      <c r="B85" s="169" t="s">
        <v>368</v>
      </c>
      <c r="C85" s="100" t="s">
        <v>306</v>
      </c>
      <c r="D85" s="168" t="s">
        <v>233</v>
      </c>
      <c r="E85" s="131"/>
      <c r="F85" s="160"/>
      <c r="G85" s="162">
        <v>5000</v>
      </c>
      <c r="H85" s="162"/>
      <c r="I85" s="161"/>
      <c r="J85" s="164">
        <f t="shared" si="1"/>
        <v>0</v>
      </c>
    </row>
    <row r="86" spans="2:10" s="159" customFormat="1" ht="15" x14ac:dyDescent="0.25">
      <c r="B86" s="169" t="s">
        <v>369</v>
      </c>
      <c r="C86" s="100" t="s">
        <v>307</v>
      </c>
      <c r="D86" s="168" t="s">
        <v>233</v>
      </c>
      <c r="E86" s="131"/>
      <c r="F86" s="160"/>
      <c r="G86" s="162">
        <v>7000</v>
      </c>
      <c r="H86" s="162"/>
      <c r="I86" s="161"/>
      <c r="J86" s="164">
        <f t="shared" si="1"/>
        <v>0</v>
      </c>
    </row>
    <row r="87" spans="2:10" s="159" customFormat="1" ht="15" x14ac:dyDescent="0.25">
      <c r="B87" s="169" t="s">
        <v>370</v>
      </c>
      <c r="C87" s="100" t="s">
        <v>308</v>
      </c>
      <c r="D87" s="168" t="s">
        <v>233</v>
      </c>
      <c r="E87" s="131"/>
      <c r="F87" s="160"/>
      <c r="G87" s="162">
        <v>5000</v>
      </c>
      <c r="H87" s="162"/>
      <c r="I87" s="161"/>
      <c r="J87" s="164">
        <f t="shared" si="1"/>
        <v>0</v>
      </c>
    </row>
    <row r="88" spans="2:10" s="159" customFormat="1" ht="15" x14ac:dyDescent="0.25">
      <c r="B88" s="169" t="s">
        <v>371</v>
      </c>
      <c r="C88" s="100" t="s">
        <v>316</v>
      </c>
      <c r="D88" s="168" t="s">
        <v>233</v>
      </c>
      <c r="E88" s="131"/>
      <c r="F88" s="160"/>
      <c r="G88" s="162">
        <v>3000</v>
      </c>
      <c r="H88" s="162"/>
      <c r="I88" s="161"/>
      <c r="J88" s="164">
        <f t="shared" si="1"/>
        <v>0</v>
      </c>
    </row>
    <row r="89" spans="2:10" s="159" customFormat="1" ht="25.5" x14ac:dyDescent="0.25">
      <c r="B89" s="169" t="s">
        <v>372</v>
      </c>
      <c r="C89" s="101" t="s">
        <v>260</v>
      </c>
      <c r="D89" s="168" t="s">
        <v>233</v>
      </c>
      <c r="E89" s="131">
        <v>374</v>
      </c>
      <c r="F89" s="160"/>
      <c r="G89" s="162">
        <v>200</v>
      </c>
      <c r="H89" s="162"/>
      <c r="I89" s="161"/>
      <c r="J89" s="164">
        <f t="shared" si="1"/>
        <v>74800</v>
      </c>
    </row>
    <row r="90" spans="2:10" s="159" customFormat="1" ht="15" x14ac:dyDescent="0.25">
      <c r="B90" s="169" t="s">
        <v>373</v>
      </c>
      <c r="C90" s="100" t="s">
        <v>309</v>
      </c>
      <c r="D90" s="168" t="s">
        <v>233</v>
      </c>
      <c r="E90" s="131"/>
      <c r="F90" s="160"/>
      <c r="G90" s="162">
        <v>1500</v>
      </c>
      <c r="H90" s="162"/>
      <c r="I90" s="161"/>
      <c r="J90" s="164">
        <f t="shared" si="1"/>
        <v>0</v>
      </c>
    </row>
    <row r="91" spans="2:10" s="159" customFormat="1" ht="15" x14ac:dyDescent="0.25">
      <c r="B91" s="169" t="s">
        <v>374</v>
      </c>
      <c r="C91" s="100" t="s">
        <v>310</v>
      </c>
      <c r="D91" s="168" t="s">
        <v>233</v>
      </c>
      <c r="E91" s="131"/>
      <c r="F91" s="160"/>
      <c r="G91" s="162">
        <v>5000</v>
      </c>
      <c r="H91" s="162"/>
      <c r="I91" s="161"/>
      <c r="J91" s="164">
        <f t="shared" si="1"/>
        <v>0</v>
      </c>
    </row>
    <row r="92" spans="2:10" s="159" customFormat="1" ht="15" x14ac:dyDescent="0.25">
      <c r="B92" s="169" t="s">
        <v>375</v>
      </c>
      <c r="C92" s="100" t="s">
        <v>311</v>
      </c>
      <c r="D92" s="168" t="s">
        <v>359</v>
      </c>
      <c r="E92" s="131"/>
      <c r="F92" s="160"/>
      <c r="G92" s="162">
        <v>30000</v>
      </c>
      <c r="H92" s="162"/>
      <c r="I92" s="161"/>
      <c r="J92" s="164">
        <f t="shared" si="1"/>
        <v>0</v>
      </c>
    </row>
    <row r="93" spans="2:10" s="159" customFormat="1" ht="15" x14ac:dyDescent="0.25">
      <c r="B93" s="169" t="s">
        <v>376</v>
      </c>
      <c r="C93" s="100" t="s">
        <v>312</v>
      </c>
      <c r="D93" s="168" t="s">
        <v>359</v>
      </c>
      <c r="E93" s="131"/>
      <c r="F93" s="160"/>
      <c r="G93" s="162">
        <v>5000</v>
      </c>
      <c r="H93" s="162"/>
      <c r="I93" s="161"/>
      <c r="J93" s="164">
        <f t="shared" si="1"/>
        <v>0</v>
      </c>
    </row>
    <row r="94" spans="2:10" s="159" customFormat="1" ht="15" x14ac:dyDescent="0.25">
      <c r="B94" s="169" t="s">
        <v>377</v>
      </c>
      <c r="C94" s="100" t="s">
        <v>313</v>
      </c>
      <c r="D94" s="168" t="s">
        <v>233</v>
      </c>
      <c r="E94" s="131"/>
      <c r="F94" s="160"/>
      <c r="G94" s="162">
        <v>500</v>
      </c>
      <c r="H94" s="162"/>
      <c r="I94" s="161"/>
      <c r="J94" s="164">
        <f t="shared" si="1"/>
        <v>0</v>
      </c>
    </row>
    <row r="95" spans="2:10" s="159" customFormat="1" ht="15" x14ac:dyDescent="0.25">
      <c r="B95" s="169" t="s">
        <v>378</v>
      </c>
      <c r="C95" s="100" t="s">
        <v>314</v>
      </c>
      <c r="D95" s="168" t="s">
        <v>233</v>
      </c>
      <c r="E95" s="132"/>
      <c r="F95" s="160"/>
      <c r="G95" s="162">
        <v>5000</v>
      </c>
      <c r="H95" s="162"/>
      <c r="I95" s="161"/>
      <c r="J95" s="164">
        <f t="shared" si="1"/>
        <v>0</v>
      </c>
    </row>
    <row r="96" spans="2:10" s="159" customFormat="1" ht="15" x14ac:dyDescent="0.25">
      <c r="B96" s="169" t="s">
        <v>379</v>
      </c>
      <c r="C96" s="100" t="s">
        <v>315</v>
      </c>
      <c r="D96" s="168" t="s">
        <v>233</v>
      </c>
      <c r="E96" s="132"/>
      <c r="F96" s="160"/>
      <c r="G96" s="162">
        <v>2500</v>
      </c>
      <c r="H96" s="162"/>
      <c r="I96" s="161"/>
      <c r="J96" s="164">
        <f t="shared" si="1"/>
        <v>0</v>
      </c>
    </row>
    <row r="97" spans="2:10" s="159" customFormat="1" ht="15" x14ac:dyDescent="0.25">
      <c r="B97" s="169" t="s">
        <v>380</v>
      </c>
      <c r="C97" s="100" t="s">
        <v>318</v>
      </c>
      <c r="D97" s="168" t="s">
        <v>233</v>
      </c>
      <c r="E97" s="129"/>
      <c r="F97" s="160"/>
      <c r="G97" s="162">
        <v>5000</v>
      </c>
      <c r="H97" s="162"/>
      <c r="I97" s="161"/>
      <c r="J97" s="164">
        <f t="shared" si="1"/>
        <v>0</v>
      </c>
    </row>
    <row r="98" spans="2:10" s="159" customFormat="1" ht="15" x14ac:dyDescent="0.25">
      <c r="B98" s="169" t="s">
        <v>381</v>
      </c>
      <c r="C98" s="100" t="s">
        <v>317</v>
      </c>
      <c r="D98" s="168" t="s">
        <v>233</v>
      </c>
      <c r="E98" s="129"/>
      <c r="F98" s="160"/>
      <c r="G98" s="162">
        <v>5000</v>
      </c>
      <c r="H98" s="162"/>
      <c r="I98" s="161"/>
      <c r="J98" s="164">
        <f t="shared" si="1"/>
        <v>0</v>
      </c>
    </row>
    <row r="99" spans="2:10" s="159" customFormat="1" ht="27.75" customHeight="1" x14ac:dyDescent="0.25">
      <c r="B99" s="169" t="s">
        <v>382</v>
      </c>
      <c r="C99" s="100" t="s">
        <v>324</v>
      </c>
      <c r="D99" s="168" t="s">
        <v>233</v>
      </c>
      <c r="E99" s="129"/>
      <c r="F99" s="160"/>
      <c r="G99" s="162">
        <v>5000</v>
      </c>
      <c r="H99" s="162"/>
      <c r="I99" s="161"/>
      <c r="J99" s="164">
        <f t="shared" si="1"/>
        <v>0</v>
      </c>
    </row>
    <row r="100" spans="2:10" s="159" customFormat="1" ht="15" x14ac:dyDescent="0.25">
      <c r="B100" s="169" t="s">
        <v>383</v>
      </c>
      <c r="C100" s="100" t="s">
        <v>408</v>
      </c>
      <c r="D100" s="168" t="s">
        <v>233</v>
      </c>
      <c r="E100" s="129"/>
      <c r="F100" s="160"/>
      <c r="G100" s="162">
        <v>3000</v>
      </c>
      <c r="H100" s="162"/>
      <c r="I100" s="161"/>
      <c r="J100" s="164">
        <f t="shared" si="1"/>
        <v>0</v>
      </c>
    </row>
    <row r="101" spans="2:10" s="159" customFormat="1" ht="25.5" x14ac:dyDescent="0.25">
      <c r="B101" s="169" t="s">
        <v>384</v>
      </c>
      <c r="C101" s="100" t="s">
        <v>323</v>
      </c>
      <c r="D101" s="168" t="s">
        <v>233</v>
      </c>
      <c r="E101" s="129"/>
      <c r="F101" s="160"/>
      <c r="G101" s="162">
        <v>500</v>
      </c>
      <c r="H101" s="162"/>
      <c r="I101" s="161"/>
      <c r="J101" s="164">
        <f t="shared" si="1"/>
        <v>0</v>
      </c>
    </row>
    <row r="102" spans="2:10" s="10" customFormat="1" x14ac:dyDescent="0.25">
      <c r="B102" s="65" t="s">
        <v>88</v>
      </c>
      <c r="C102" s="66" t="s">
        <v>230</v>
      </c>
      <c r="D102" s="167"/>
      <c r="E102" s="66"/>
      <c r="F102" s="66"/>
      <c r="G102" s="82"/>
      <c r="H102" s="69"/>
      <c r="I102" s="67">
        <f>SUM(I103:I108)</f>
        <v>0</v>
      </c>
      <c r="J102" s="67">
        <f>SUM(J103:J108)</f>
        <v>0</v>
      </c>
    </row>
    <row r="103" spans="2:10" s="10" customFormat="1" x14ac:dyDescent="0.25">
      <c r="B103" s="11" t="s">
        <v>91</v>
      </c>
      <c r="C103" s="12" t="s">
        <v>353</v>
      </c>
      <c r="D103" s="16"/>
      <c r="E103" s="13"/>
      <c r="F103" s="13"/>
      <c r="G103" s="21"/>
      <c r="H103" s="14"/>
      <c r="I103" s="14"/>
      <c r="J103" s="14"/>
    </row>
    <row r="104" spans="2:10" s="10" customFormat="1" x14ac:dyDescent="0.25">
      <c r="B104" s="11" t="s">
        <v>92</v>
      </c>
      <c r="C104" s="12" t="s">
        <v>350</v>
      </c>
      <c r="D104" s="16"/>
      <c r="E104" s="13"/>
      <c r="F104" s="13"/>
      <c r="G104" s="21"/>
      <c r="H104" s="14"/>
      <c r="I104" s="14"/>
      <c r="J104" s="14"/>
    </row>
    <row r="105" spans="2:10" s="10" customFormat="1" x14ac:dyDescent="0.25">
      <c r="B105" s="11" t="s">
        <v>93</v>
      </c>
      <c r="C105" s="12" t="s">
        <v>351</v>
      </c>
      <c r="D105" s="16"/>
      <c r="E105" s="13"/>
      <c r="F105" s="13"/>
      <c r="G105" s="21"/>
      <c r="H105" s="14"/>
      <c r="I105" s="14"/>
      <c r="J105" s="14"/>
    </row>
    <row r="106" spans="2:10" s="10" customFormat="1" x14ac:dyDescent="0.25">
      <c r="B106" s="11" t="s">
        <v>94</v>
      </c>
      <c r="C106" s="12" t="s">
        <v>352</v>
      </c>
      <c r="D106" s="16"/>
      <c r="E106" s="13"/>
      <c r="F106" s="13"/>
      <c r="G106" s="21"/>
      <c r="H106" s="14"/>
      <c r="I106" s="14"/>
      <c r="J106" s="14"/>
    </row>
    <row r="107" spans="2:10" s="10" customFormat="1" x14ac:dyDescent="0.25">
      <c r="B107" s="11" t="s">
        <v>101</v>
      </c>
      <c r="C107" s="12" t="s">
        <v>354</v>
      </c>
      <c r="D107" s="16"/>
      <c r="E107" s="13"/>
      <c r="F107" s="13"/>
      <c r="G107" s="21"/>
      <c r="H107" s="14"/>
      <c r="I107" s="14"/>
      <c r="J107" s="14"/>
    </row>
    <row r="108" spans="2:10" s="10" customFormat="1" x14ac:dyDescent="0.25">
      <c r="B108" s="11" t="s">
        <v>102</v>
      </c>
      <c r="C108" s="12" t="s">
        <v>355</v>
      </c>
      <c r="D108" s="16"/>
      <c r="E108" s="13"/>
      <c r="F108" s="13"/>
      <c r="G108" s="21"/>
      <c r="H108" s="14"/>
      <c r="I108" s="14"/>
      <c r="J108" s="14"/>
    </row>
    <row r="109" spans="2:10" x14ac:dyDescent="0.25">
      <c r="I109" s="192" t="s">
        <v>420</v>
      </c>
      <c r="J109" s="193">
        <f>SUM(J102+J63)</f>
        <v>218059</v>
      </c>
    </row>
    <row r="111" spans="2:10" x14ac:dyDescent="0.25">
      <c r="I111" s="192" t="s">
        <v>422</v>
      </c>
      <c r="J111" s="193">
        <f>SUM(J109+J54)</f>
        <v>601520</v>
      </c>
    </row>
  </sheetData>
  <autoFilter ref="A7:J7" xr:uid="{00000000-0009-0000-0000-000000000000}"/>
  <mergeCells count="22">
    <mergeCell ref="H60:H61"/>
    <mergeCell ref="I60:I61"/>
    <mergeCell ref="J60:J61"/>
    <mergeCell ref="H5:H6"/>
    <mergeCell ref="I5:I6"/>
    <mergeCell ref="J5:J6"/>
    <mergeCell ref="H59:J59"/>
    <mergeCell ref="B59:B61"/>
    <mergeCell ref="C59:C61"/>
    <mergeCell ref="D59:D61"/>
    <mergeCell ref="E59:E61"/>
    <mergeCell ref="F59:G59"/>
    <mergeCell ref="F60:F61"/>
    <mergeCell ref="G60:G61"/>
    <mergeCell ref="H4:J4"/>
    <mergeCell ref="F5:F6"/>
    <mergeCell ref="G5:G6"/>
    <mergeCell ref="B4:B6"/>
    <mergeCell ref="C4:C6"/>
    <mergeCell ref="D4:D6"/>
    <mergeCell ref="E4:E6"/>
    <mergeCell ref="F4:G4"/>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82"/>
  <sheetViews>
    <sheetView zoomScaleNormal="100" workbookViewId="0">
      <pane ySplit="14" topLeftCell="A42" activePane="bottomLeft" state="frozen"/>
      <selection pane="bottomLeft" activeCell="C61" sqref="C61"/>
    </sheetView>
  </sheetViews>
  <sheetFormatPr defaultColWidth="9.140625" defaultRowHeight="12.75" x14ac:dyDescent="0.25"/>
  <cols>
    <col min="1" max="1" width="3.140625" style="25" customWidth="1"/>
    <col min="2" max="2" width="5.85546875" style="6" customWidth="1"/>
    <col min="3" max="3" width="104.28515625" style="25" customWidth="1"/>
    <col min="4" max="4" width="13.28515625" style="15" customWidth="1"/>
    <col min="5" max="5" width="6.5703125" style="6" customWidth="1"/>
    <col min="6" max="6" width="13.42578125" style="6" customWidth="1"/>
    <col min="7" max="7" width="13.85546875" style="6" customWidth="1"/>
    <col min="8" max="8" width="14" style="6" customWidth="1"/>
    <col min="9" max="9" width="14.42578125" style="6" customWidth="1"/>
    <col min="10" max="10" width="16" style="6" customWidth="1"/>
    <col min="11" max="11" width="20.7109375" style="25" customWidth="1"/>
    <col min="12" max="16384" width="9.140625" style="25"/>
  </cols>
  <sheetData>
    <row r="1" spans="2:10" s="1" customFormat="1" x14ac:dyDescent="0.25">
      <c r="C1" s="2"/>
      <c r="D1" s="4"/>
      <c r="E1" s="2"/>
      <c r="F1" s="2"/>
      <c r="G1" s="2"/>
      <c r="H1" s="3"/>
      <c r="I1" s="2"/>
      <c r="J1" s="2"/>
    </row>
    <row r="2" spans="2:10" s="1" customFormat="1" x14ac:dyDescent="0.25">
      <c r="B2" s="203" t="s">
        <v>385</v>
      </c>
      <c r="C2" s="203"/>
      <c r="D2" s="203"/>
      <c r="E2" s="203"/>
      <c r="F2" s="203"/>
      <c r="G2" s="203"/>
      <c r="H2" s="203"/>
      <c r="I2" s="203"/>
      <c r="J2" s="203"/>
    </row>
    <row r="3" spans="2:10" s="1" customFormat="1" ht="14.25" x14ac:dyDescent="0.25">
      <c r="B3" s="204"/>
      <c r="C3" s="204"/>
      <c r="D3" s="4"/>
      <c r="E3" s="4"/>
      <c r="F3" s="24"/>
      <c r="G3" s="5"/>
      <c r="H3" s="70"/>
      <c r="I3" s="71" t="s">
        <v>96</v>
      </c>
      <c r="J3" s="72">
        <f>J17+J34+J73</f>
        <v>144400</v>
      </c>
    </row>
    <row r="4" spans="2:10" s="1" customFormat="1" ht="14.25" x14ac:dyDescent="0.25">
      <c r="B4" s="73"/>
      <c r="C4" s="73"/>
      <c r="D4" s="4"/>
      <c r="E4" s="4"/>
      <c r="F4" s="24"/>
      <c r="G4" s="5"/>
      <c r="H4" s="70"/>
      <c r="I4" s="71" t="s">
        <v>89</v>
      </c>
      <c r="J4" s="72">
        <f>H17+H34+H73</f>
        <v>0</v>
      </c>
    </row>
    <row r="5" spans="2:10" s="1" customFormat="1" ht="14.25" x14ac:dyDescent="0.25">
      <c r="B5" s="6"/>
      <c r="C5" s="179" t="s">
        <v>391</v>
      </c>
      <c r="D5" s="15"/>
      <c r="E5" s="7"/>
      <c r="F5" s="6"/>
      <c r="G5" s="6"/>
      <c r="H5" s="70"/>
      <c r="I5" s="71" t="s">
        <v>90</v>
      </c>
      <c r="J5" s="72">
        <f>I17+I34+I73</f>
        <v>0</v>
      </c>
    </row>
    <row r="6" spans="2:10" s="1" customFormat="1" ht="14.25" x14ac:dyDescent="0.25">
      <c r="B6" s="6"/>
      <c r="C6" s="179" t="s">
        <v>392</v>
      </c>
      <c r="D6" s="15"/>
      <c r="E6" s="7"/>
      <c r="F6" s="6"/>
      <c r="G6" s="6"/>
      <c r="H6" s="70"/>
      <c r="I6" s="71"/>
      <c r="J6" s="71"/>
    </row>
    <row r="7" spans="2:10" s="1" customFormat="1" ht="14.25" x14ac:dyDescent="0.25">
      <c r="B7" s="6"/>
      <c r="C7" s="179" t="s">
        <v>394</v>
      </c>
      <c r="D7" s="15"/>
      <c r="E7" s="7"/>
      <c r="F7" s="6"/>
      <c r="G7" s="6"/>
      <c r="H7" s="70"/>
      <c r="I7" s="71" t="s">
        <v>97</v>
      </c>
      <c r="J7" s="13">
        <f>J8+J9</f>
        <v>44</v>
      </c>
    </row>
    <row r="8" spans="2:10" s="1" customFormat="1" ht="14.25" x14ac:dyDescent="0.25">
      <c r="B8" s="6"/>
      <c r="C8" s="179" t="s">
        <v>393</v>
      </c>
      <c r="D8" s="15"/>
      <c r="E8" s="7"/>
      <c r="F8" s="6"/>
      <c r="G8" s="6"/>
      <c r="H8" s="70"/>
      <c r="I8" s="71" t="s">
        <v>98</v>
      </c>
      <c r="J8" s="13">
        <v>24</v>
      </c>
    </row>
    <row r="9" spans="2:10" s="1" customFormat="1" ht="14.25" x14ac:dyDescent="0.25">
      <c r="B9" s="6"/>
      <c r="C9" s="5"/>
      <c r="D9" s="15"/>
      <c r="E9" s="7"/>
      <c r="F9" s="6"/>
      <c r="G9" s="6"/>
      <c r="H9" s="70"/>
      <c r="I9" s="71" t="s">
        <v>95</v>
      </c>
      <c r="J9" s="13">
        <v>20</v>
      </c>
    </row>
    <row r="10" spans="2:10" s="1" customFormat="1" ht="14.25" x14ac:dyDescent="0.25">
      <c r="B10" s="6"/>
      <c r="C10" s="5"/>
      <c r="D10" s="15"/>
      <c r="E10" s="7"/>
      <c r="F10" s="6"/>
      <c r="G10" s="6"/>
      <c r="H10" s="70"/>
      <c r="I10" s="71"/>
      <c r="J10" s="13"/>
    </row>
    <row r="11" spans="2:10" s="1" customFormat="1" ht="14.25" x14ac:dyDescent="0.25">
      <c r="B11" s="6"/>
      <c r="C11" s="5"/>
      <c r="D11" s="15"/>
      <c r="E11" s="7"/>
      <c r="F11" s="6"/>
      <c r="G11" s="6"/>
      <c r="H11" s="70"/>
      <c r="I11" s="71" t="s">
        <v>99</v>
      </c>
      <c r="J11" s="13">
        <f>8*J9*8</f>
        <v>1280</v>
      </c>
    </row>
    <row r="12" spans="2:10" s="1" customFormat="1" x14ac:dyDescent="0.25">
      <c r="B12" s="196" t="s">
        <v>0</v>
      </c>
      <c r="C12" s="196" t="s">
        <v>1</v>
      </c>
      <c r="D12" s="196" t="s">
        <v>2</v>
      </c>
      <c r="E12" s="199" t="s">
        <v>3</v>
      </c>
      <c r="F12" s="195" t="s">
        <v>4</v>
      </c>
      <c r="G12" s="202"/>
      <c r="H12" s="194" t="s">
        <v>16</v>
      </c>
      <c r="I12" s="194"/>
      <c r="J12" s="194"/>
    </row>
    <row r="13" spans="2:10" s="1" customFormat="1" x14ac:dyDescent="0.25">
      <c r="B13" s="197"/>
      <c r="C13" s="197"/>
      <c r="D13" s="197"/>
      <c r="E13" s="200"/>
      <c r="F13" s="194" t="s">
        <v>81</v>
      </c>
      <c r="G13" s="195" t="s">
        <v>5</v>
      </c>
      <c r="H13" s="194" t="s">
        <v>6</v>
      </c>
      <c r="I13" s="194" t="s">
        <v>7</v>
      </c>
      <c r="J13" s="194" t="s">
        <v>8</v>
      </c>
    </row>
    <row r="14" spans="2:10" s="1" customFormat="1" x14ac:dyDescent="0.25">
      <c r="B14" s="198"/>
      <c r="C14" s="198"/>
      <c r="D14" s="198"/>
      <c r="E14" s="201"/>
      <c r="F14" s="194"/>
      <c r="G14" s="195"/>
      <c r="H14" s="194"/>
      <c r="I14" s="194"/>
      <c r="J14" s="194" t="s">
        <v>8</v>
      </c>
    </row>
    <row r="15" spans="2:10" s="1" customFormat="1" x14ac:dyDescent="0.25">
      <c r="B15" s="8">
        <v>1</v>
      </c>
      <c r="C15" s="23">
        <v>2</v>
      </c>
      <c r="D15" s="79">
        <v>3</v>
      </c>
      <c r="E15" s="9">
        <v>4</v>
      </c>
      <c r="F15" s="8">
        <v>5</v>
      </c>
      <c r="G15" s="80">
        <v>6</v>
      </c>
      <c r="H15" s="8">
        <v>7</v>
      </c>
      <c r="I15" s="9">
        <v>8</v>
      </c>
      <c r="J15" s="8">
        <v>9</v>
      </c>
    </row>
    <row r="16" spans="2:10" s="1" customFormat="1" x14ac:dyDescent="0.25">
      <c r="B16" s="17"/>
      <c r="C16" s="18"/>
      <c r="D16" s="165"/>
      <c r="E16" s="19"/>
      <c r="F16" s="20"/>
      <c r="G16" s="19"/>
      <c r="H16" s="8"/>
      <c r="I16" s="9"/>
      <c r="J16" s="8"/>
    </row>
    <row r="17" spans="2:10" s="1" customFormat="1" x14ac:dyDescent="0.25">
      <c r="B17" s="68">
        <v>1</v>
      </c>
      <c r="C17" s="69" t="s">
        <v>229</v>
      </c>
      <c r="D17" s="166"/>
      <c r="E17" s="69"/>
      <c r="F17" s="69"/>
      <c r="G17" s="81"/>
      <c r="H17" s="67"/>
      <c r="I17" s="67"/>
      <c r="J17" s="67"/>
    </row>
    <row r="18" spans="2:10" s="10" customFormat="1" ht="15" x14ac:dyDescent="0.25">
      <c r="B18" s="85" t="s">
        <v>235</v>
      </c>
      <c r="C18" s="86" t="s">
        <v>199</v>
      </c>
      <c r="D18" s="85" t="s">
        <v>232</v>
      </c>
      <c r="E18" s="158">
        <v>1</v>
      </c>
      <c r="F18" s="64"/>
      <c r="G18" s="21"/>
      <c r="H18" s="14"/>
      <c r="I18" s="14"/>
      <c r="J18" s="14"/>
    </row>
    <row r="19" spans="2:10" s="10" customFormat="1" ht="15" x14ac:dyDescent="0.25">
      <c r="B19" s="85" t="s">
        <v>236</v>
      </c>
      <c r="C19" s="86" t="s">
        <v>201</v>
      </c>
      <c r="D19" s="85" t="s">
        <v>233</v>
      </c>
      <c r="E19" s="158">
        <v>1</v>
      </c>
      <c r="F19" s="64"/>
      <c r="G19" s="21"/>
      <c r="H19" s="14"/>
      <c r="I19" s="14"/>
      <c r="J19" s="14"/>
    </row>
    <row r="20" spans="2:10" s="10" customFormat="1" ht="15" x14ac:dyDescent="0.25">
      <c r="B20" s="85" t="s">
        <v>237</v>
      </c>
      <c r="C20" s="86" t="s">
        <v>213</v>
      </c>
      <c r="D20" s="85" t="s">
        <v>234</v>
      </c>
      <c r="E20" s="158">
        <v>540</v>
      </c>
      <c r="F20" s="64"/>
      <c r="G20" s="21"/>
      <c r="H20" s="14"/>
      <c r="I20" s="14"/>
      <c r="J20" s="14"/>
    </row>
    <row r="21" spans="2:10" s="10" customFormat="1" ht="15" x14ac:dyDescent="0.25">
      <c r="B21" s="85" t="s">
        <v>238</v>
      </c>
      <c r="C21" s="86" t="s">
        <v>192</v>
      </c>
      <c r="D21" s="85" t="s">
        <v>234</v>
      </c>
      <c r="E21" s="158">
        <v>2250</v>
      </c>
      <c r="F21" s="64"/>
      <c r="G21" s="21"/>
      <c r="H21" s="14"/>
      <c r="I21" s="14"/>
      <c r="J21" s="14"/>
    </row>
    <row r="22" spans="2:10" s="10" customFormat="1" ht="15" x14ac:dyDescent="0.25">
      <c r="B22" s="85" t="s">
        <v>239</v>
      </c>
      <c r="C22" s="86" t="s">
        <v>193</v>
      </c>
      <c r="D22" s="85" t="s">
        <v>234</v>
      </c>
      <c r="E22" s="158">
        <v>20</v>
      </c>
      <c r="F22" s="64"/>
      <c r="G22" s="21"/>
      <c r="H22" s="14"/>
      <c r="I22" s="14"/>
      <c r="J22" s="14"/>
    </row>
    <row r="23" spans="2:10" s="10" customFormat="1" ht="15" x14ac:dyDescent="0.25">
      <c r="B23" s="85" t="s">
        <v>240</v>
      </c>
      <c r="C23" s="86" t="s">
        <v>200</v>
      </c>
      <c r="D23" s="85" t="s">
        <v>233</v>
      </c>
      <c r="E23" s="158">
        <v>4</v>
      </c>
      <c r="F23" s="64"/>
      <c r="G23" s="21"/>
      <c r="H23" s="14"/>
      <c r="I23" s="14"/>
      <c r="J23" s="14"/>
    </row>
    <row r="24" spans="2:10" s="10" customFormat="1" ht="15" x14ac:dyDescent="0.25">
      <c r="B24" s="85" t="s">
        <v>241</v>
      </c>
      <c r="C24" s="86" t="s">
        <v>202</v>
      </c>
      <c r="D24" s="85" t="s">
        <v>233</v>
      </c>
      <c r="E24" s="158">
        <v>8</v>
      </c>
      <c r="F24" s="64"/>
      <c r="G24" s="21"/>
      <c r="H24" s="14"/>
      <c r="I24" s="14"/>
      <c r="J24" s="14"/>
    </row>
    <row r="25" spans="2:10" s="10" customFormat="1" ht="15" x14ac:dyDescent="0.25">
      <c r="B25" s="85" t="s">
        <v>242</v>
      </c>
      <c r="C25" s="86" t="s">
        <v>203</v>
      </c>
      <c r="D25" s="85" t="s">
        <v>233</v>
      </c>
      <c r="E25" s="158">
        <v>5</v>
      </c>
      <c r="F25" s="64"/>
      <c r="G25" s="21"/>
      <c r="H25" s="14"/>
      <c r="I25" s="14"/>
      <c r="J25" s="14"/>
    </row>
    <row r="26" spans="2:10" s="10" customFormat="1" ht="15" x14ac:dyDescent="0.25">
      <c r="B26" s="85" t="s">
        <v>243</v>
      </c>
      <c r="C26" s="86" t="s">
        <v>204</v>
      </c>
      <c r="D26" s="85" t="s">
        <v>233</v>
      </c>
      <c r="E26" s="158">
        <v>5</v>
      </c>
      <c r="F26" s="64"/>
      <c r="G26" s="21"/>
      <c r="H26" s="14"/>
      <c r="I26" s="14"/>
      <c r="J26" s="14"/>
    </row>
    <row r="27" spans="2:10" s="10" customFormat="1" ht="15" x14ac:dyDescent="0.25">
      <c r="B27" s="85" t="s">
        <v>244</v>
      </c>
      <c r="C27" s="86" t="s">
        <v>205</v>
      </c>
      <c r="D27" s="85" t="s">
        <v>233</v>
      </c>
      <c r="E27" s="158">
        <v>2</v>
      </c>
      <c r="F27" s="64"/>
      <c r="G27" s="21"/>
      <c r="H27" s="14"/>
      <c r="I27" s="14"/>
      <c r="J27" s="14"/>
    </row>
    <row r="28" spans="2:10" s="10" customFormat="1" ht="15" x14ac:dyDescent="0.25">
      <c r="B28" s="85" t="s">
        <v>245</v>
      </c>
      <c r="C28" s="86" t="s">
        <v>206</v>
      </c>
      <c r="D28" s="85" t="s">
        <v>233</v>
      </c>
      <c r="E28" s="158">
        <v>2</v>
      </c>
      <c r="F28" s="64"/>
      <c r="G28" s="21"/>
      <c r="H28" s="14"/>
      <c r="I28" s="14"/>
      <c r="J28" s="14"/>
    </row>
    <row r="29" spans="2:10" s="10" customFormat="1" ht="15" x14ac:dyDescent="0.25">
      <c r="B29" s="85" t="s">
        <v>246</v>
      </c>
      <c r="C29" s="86" t="s">
        <v>207</v>
      </c>
      <c r="D29" s="85" t="s">
        <v>233</v>
      </c>
      <c r="E29" s="158">
        <v>1</v>
      </c>
      <c r="F29" s="64"/>
      <c r="G29" s="21"/>
      <c r="H29" s="14"/>
      <c r="I29" s="14"/>
      <c r="J29" s="14"/>
    </row>
    <row r="30" spans="2:10" s="10" customFormat="1" ht="15" x14ac:dyDescent="0.25">
      <c r="B30" s="85" t="s">
        <v>247</v>
      </c>
      <c r="C30" s="86" t="s">
        <v>208</v>
      </c>
      <c r="D30" s="85" t="s">
        <v>233</v>
      </c>
      <c r="E30" s="158">
        <v>1</v>
      </c>
      <c r="F30" s="64"/>
      <c r="G30" s="21"/>
      <c r="H30" s="14"/>
      <c r="I30" s="14"/>
      <c r="J30" s="14"/>
    </row>
    <row r="31" spans="2:10" s="10" customFormat="1" ht="15" x14ac:dyDescent="0.25">
      <c r="B31" s="85" t="s">
        <v>248</v>
      </c>
      <c r="C31" s="86" t="s">
        <v>210</v>
      </c>
      <c r="D31" s="85" t="s">
        <v>233</v>
      </c>
      <c r="E31" s="158">
        <v>1</v>
      </c>
      <c r="F31" s="64"/>
      <c r="G31" s="21"/>
      <c r="H31" s="14"/>
      <c r="I31" s="14"/>
      <c r="J31" s="14"/>
    </row>
    <row r="32" spans="2:10" s="10" customFormat="1" ht="15" x14ac:dyDescent="0.25">
      <c r="B32" s="85" t="s">
        <v>249</v>
      </c>
      <c r="C32" s="86" t="s">
        <v>209</v>
      </c>
      <c r="D32" s="85" t="s">
        <v>233</v>
      </c>
      <c r="E32" s="158">
        <v>2</v>
      </c>
      <c r="F32" s="64"/>
      <c r="G32" s="21"/>
      <c r="H32" s="14"/>
      <c r="I32" s="14"/>
      <c r="J32" s="14"/>
    </row>
    <row r="33" spans="2:10" s="10" customFormat="1" ht="15" x14ac:dyDescent="0.25">
      <c r="B33" s="85" t="s">
        <v>250</v>
      </c>
      <c r="C33" s="86" t="s">
        <v>211</v>
      </c>
      <c r="D33" s="85" t="s">
        <v>233</v>
      </c>
      <c r="E33" s="158">
        <v>1</v>
      </c>
      <c r="F33" s="64"/>
      <c r="G33" s="21"/>
      <c r="H33" s="14"/>
      <c r="I33" s="14"/>
      <c r="J33" s="14"/>
    </row>
    <row r="34" spans="2:10" s="10" customFormat="1" x14ac:dyDescent="0.25">
      <c r="B34" s="65" t="s">
        <v>59</v>
      </c>
      <c r="C34" s="66" t="s">
        <v>356</v>
      </c>
      <c r="D34" s="167"/>
      <c r="E34" s="66"/>
      <c r="F34" s="66"/>
      <c r="G34" s="82"/>
      <c r="H34" s="67"/>
      <c r="I34" s="67"/>
      <c r="J34" s="67">
        <f>SUM(J35:J72)</f>
        <v>144400</v>
      </c>
    </row>
    <row r="35" spans="2:10" s="159" customFormat="1" ht="15" x14ac:dyDescent="0.25">
      <c r="B35" s="169" t="s">
        <v>10</v>
      </c>
      <c r="C35" s="100" t="s">
        <v>409</v>
      </c>
      <c r="D35" s="168" t="s">
        <v>100</v>
      </c>
      <c r="E35" s="128">
        <v>19</v>
      </c>
      <c r="F35" s="160"/>
      <c r="G35" s="162">
        <v>300</v>
      </c>
      <c r="H35" s="162"/>
      <c r="I35" s="161"/>
      <c r="J35" s="164">
        <f>+E35*G35</f>
        <v>5700</v>
      </c>
    </row>
    <row r="36" spans="2:10" s="159" customFormat="1" ht="15" x14ac:dyDescent="0.25">
      <c r="B36" s="169" t="s">
        <v>11</v>
      </c>
      <c r="C36" s="100" t="s">
        <v>259</v>
      </c>
      <c r="D36" s="168" t="s">
        <v>100</v>
      </c>
      <c r="E36" s="128">
        <v>1</v>
      </c>
      <c r="F36" s="160"/>
      <c r="G36" s="162">
        <v>1500</v>
      </c>
      <c r="H36" s="162"/>
      <c r="I36" s="161"/>
      <c r="J36" s="164">
        <f t="shared" ref="J36:J72" si="0">+E36*G36</f>
        <v>1500</v>
      </c>
    </row>
    <row r="37" spans="2:10" s="159" customFormat="1" ht="25.5" x14ac:dyDescent="0.25">
      <c r="B37" s="169" t="s">
        <v>12</v>
      </c>
      <c r="C37" s="100" t="s">
        <v>410</v>
      </c>
      <c r="D37" s="168" t="s">
        <v>100</v>
      </c>
      <c r="E37" s="129">
        <v>19</v>
      </c>
      <c r="F37" s="160"/>
      <c r="G37" s="162">
        <v>300</v>
      </c>
      <c r="H37" s="162"/>
      <c r="I37" s="161"/>
      <c r="J37" s="164">
        <f t="shared" si="0"/>
        <v>5700</v>
      </c>
    </row>
    <row r="38" spans="2:10" s="159" customFormat="1" ht="38.25" x14ac:dyDescent="0.25">
      <c r="B38" s="169" t="s">
        <v>13</v>
      </c>
      <c r="C38" s="100" t="s">
        <v>322</v>
      </c>
      <c r="D38" s="168" t="s">
        <v>358</v>
      </c>
      <c r="E38" s="130"/>
      <c r="F38" s="160"/>
      <c r="G38" s="162">
        <v>300</v>
      </c>
      <c r="H38" s="162"/>
      <c r="I38" s="161"/>
      <c r="J38" s="164">
        <f t="shared" si="0"/>
        <v>0</v>
      </c>
    </row>
    <row r="39" spans="2:10" s="159" customFormat="1" ht="15" x14ac:dyDescent="0.25">
      <c r="B39" s="169" t="s">
        <v>14</v>
      </c>
      <c r="C39" s="100" t="s">
        <v>328</v>
      </c>
      <c r="D39" s="168" t="s">
        <v>233</v>
      </c>
      <c r="E39" s="130"/>
      <c r="F39" s="160"/>
      <c r="G39" s="162">
        <v>300</v>
      </c>
      <c r="H39" s="162"/>
      <c r="I39" s="161"/>
      <c r="J39" s="164">
        <f t="shared" si="0"/>
        <v>0</v>
      </c>
    </row>
    <row r="40" spans="2:10" s="159" customFormat="1" ht="15" x14ac:dyDescent="0.25">
      <c r="B40" s="169" t="s">
        <v>106</v>
      </c>
      <c r="C40" s="100" t="s">
        <v>329</v>
      </c>
      <c r="D40" s="168" t="s">
        <v>233</v>
      </c>
      <c r="E40" s="130">
        <v>13</v>
      </c>
      <c r="F40" s="160"/>
      <c r="G40" s="162">
        <v>500</v>
      </c>
      <c r="H40" s="162"/>
      <c r="I40" s="161"/>
      <c r="J40" s="164">
        <f t="shared" si="0"/>
        <v>6500</v>
      </c>
    </row>
    <row r="41" spans="2:10" s="159" customFormat="1" ht="15" x14ac:dyDescent="0.25">
      <c r="B41" s="169" t="s">
        <v>251</v>
      </c>
      <c r="C41" s="100" t="s">
        <v>330</v>
      </c>
      <c r="D41" s="168" t="s">
        <v>233</v>
      </c>
      <c r="E41" s="130">
        <v>7</v>
      </c>
      <c r="F41" s="160"/>
      <c r="G41" s="162">
        <v>1000</v>
      </c>
      <c r="H41" s="162"/>
      <c r="I41" s="161"/>
      <c r="J41" s="164">
        <f t="shared" si="0"/>
        <v>7000</v>
      </c>
    </row>
    <row r="42" spans="2:10" s="159" customFormat="1" ht="15" x14ac:dyDescent="0.25">
      <c r="B42" s="169" t="s">
        <v>252</v>
      </c>
      <c r="C42" s="100" t="s">
        <v>326</v>
      </c>
      <c r="D42" s="168" t="s">
        <v>233</v>
      </c>
      <c r="E42" s="130">
        <v>2</v>
      </c>
      <c r="F42" s="160"/>
      <c r="G42" s="162">
        <v>1500</v>
      </c>
      <c r="H42" s="162"/>
      <c r="I42" s="161"/>
      <c r="J42" s="164">
        <f t="shared" si="0"/>
        <v>3000</v>
      </c>
    </row>
    <row r="43" spans="2:10" s="159" customFormat="1" ht="15" x14ac:dyDescent="0.25">
      <c r="B43" s="169" t="s">
        <v>253</v>
      </c>
      <c r="C43" s="100" t="s">
        <v>327</v>
      </c>
      <c r="D43" s="168" t="s">
        <v>233</v>
      </c>
      <c r="E43" s="130"/>
      <c r="F43" s="160"/>
      <c r="G43" s="162">
        <v>2000</v>
      </c>
      <c r="H43" s="162"/>
      <c r="I43" s="161"/>
      <c r="J43" s="164">
        <f t="shared" si="0"/>
        <v>0</v>
      </c>
    </row>
    <row r="44" spans="2:10" s="159" customFormat="1" ht="15" x14ac:dyDescent="0.25">
      <c r="B44" s="169" t="s">
        <v>254</v>
      </c>
      <c r="C44" s="100" t="s">
        <v>335</v>
      </c>
      <c r="D44" s="168" t="s">
        <v>233</v>
      </c>
      <c r="E44" s="130">
        <v>2</v>
      </c>
      <c r="F44" s="160"/>
      <c r="G44" s="162">
        <v>5000</v>
      </c>
      <c r="H44" s="162"/>
      <c r="I44" s="161"/>
      <c r="J44" s="164">
        <f t="shared" si="0"/>
        <v>10000</v>
      </c>
    </row>
    <row r="45" spans="2:10" s="159" customFormat="1" ht="15" x14ac:dyDescent="0.25">
      <c r="B45" s="169" t="s">
        <v>255</v>
      </c>
      <c r="C45" s="100" t="s">
        <v>336</v>
      </c>
      <c r="D45" s="168" t="s">
        <v>233</v>
      </c>
      <c r="E45" s="130">
        <v>2</v>
      </c>
      <c r="F45" s="160"/>
      <c r="G45" s="162">
        <v>5000</v>
      </c>
      <c r="H45" s="162"/>
      <c r="I45" s="161"/>
      <c r="J45" s="164">
        <f t="shared" si="0"/>
        <v>10000</v>
      </c>
    </row>
    <row r="46" spans="2:10" s="159" customFormat="1" ht="15" x14ac:dyDescent="0.25">
      <c r="B46" s="169" t="s">
        <v>256</v>
      </c>
      <c r="C46" s="100" t="s">
        <v>319</v>
      </c>
      <c r="D46" s="168" t="s">
        <v>233</v>
      </c>
      <c r="E46" s="130"/>
      <c r="F46" s="160"/>
      <c r="G46" s="162">
        <v>500</v>
      </c>
      <c r="H46" s="162"/>
      <c r="I46" s="161"/>
      <c r="J46" s="164">
        <f t="shared" si="0"/>
        <v>0</v>
      </c>
    </row>
    <row r="47" spans="2:10" s="159" customFormat="1" ht="15" x14ac:dyDescent="0.25">
      <c r="B47" s="169" t="s">
        <v>257</v>
      </c>
      <c r="C47" s="100" t="s">
        <v>337</v>
      </c>
      <c r="D47" s="168" t="s">
        <v>357</v>
      </c>
      <c r="E47" s="130">
        <v>1</v>
      </c>
      <c r="F47" s="160"/>
      <c r="G47" s="162">
        <v>15000</v>
      </c>
      <c r="H47" s="162"/>
      <c r="I47" s="161"/>
      <c r="J47" s="164">
        <f t="shared" si="0"/>
        <v>15000</v>
      </c>
    </row>
    <row r="48" spans="2:10" s="159" customFormat="1" ht="15" x14ac:dyDescent="0.25">
      <c r="B48" s="169" t="s">
        <v>360</v>
      </c>
      <c r="C48" s="100" t="s">
        <v>320</v>
      </c>
      <c r="D48" s="168" t="s">
        <v>233</v>
      </c>
      <c r="E48" s="130"/>
      <c r="F48" s="160"/>
      <c r="G48" s="162">
        <v>1500</v>
      </c>
      <c r="H48" s="162"/>
      <c r="I48" s="161"/>
      <c r="J48" s="164">
        <f t="shared" si="0"/>
        <v>0</v>
      </c>
    </row>
    <row r="49" spans="2:10" s="159" customFormat="1" ht="15" x14ac:dyDescent="0.25">
      <c r="B49" s="169" t="s">
        <v>361</v>
      </c>
      <c r="C49" s="100" t="s">
        <v>321</v>
      </c>
      <c r="D49" s="168" t="s">
        <v>233</v>
      </c>
      <c r="E49" s="130"/>
      <c r="F49" s="160"/>
      <c r="G49" s="162">
        <v>1500</v>
      </c>
      <c r="H49" s="162"/>
      <c r="I49" s="161"/>
      <c r="J49" s="164">
        <f t="shared" si="0"/>
        <v>0</v>
      </c>
    </row>
    <row r="50" spans="2:10" s="159" customFormat="1" ht="15" x14ac:dyDescent="0.25">
      <c r="B50" s="169" t="s">
        <v>362</v>
      </c>
      <c r="C50" s="100" t="s">
        <v>334</v>
      </c>
      <c r="D50" s="168" t="s">
        <v>358</v>
      </c>
      <c r="E50" s="130">
        <v>2</v>
      </c>
      <c r="F50" s="160"/>
      <c r="G50" s="162">
        <v>7500</v>
      </c>
      <c r="H50" s="162"/>
      <c r="I50" s="161"/>
      <c r="J50" s="164">
        <f t="shared" si="0"/>
        <v>15000</v>
      </c>
    </row>
    <row r="51" spans="2:10" s="159" customFormat="1" ht="15" x14ac:dyDescent="0.2">
      <c r="B51" s="169" t="s">
        <v>363</v>
      </c>
      <c r="C51" s="103" t="s">
        <v>332</v>
      </c>
      <c r="D51" s="168" t="s">
        <v>358</v>
      </c>
      <c r="E51" s="130">
        <v>1</v>
      </c>
      <c r="F51" s="160"/>
      <c r="G51" s="163">
        <v>8000</v>
      </c>
      <c r="H51" s="163"/>
      <c r="I51" s="161"/>
      <c r="J51" s="164">
        <f t="shared" si="0"/>
        <v>8000</v>
      </c>
    </row>
    <row r="52" spans="2:10" s="159" customFormat="1" ht="15" x14ac:dyDescent="0.25">
      <c r="B52" s="169" t="s">
        <v>364</v>
      </c>
      <c r="C52" s="100" t="s">
        <v>304</v>
      </c>
      <c r="D52" s="168" t="s">
        <v>358</v>
      </c>
      <c r="E52" s="130"/>
      <c r="F52" s="160"/>
      <c r="G52" s="162">
        <v>7500</v>
      </c>
      <c r="H52" s="162"/>
      <c r="I52" s="161"/>
      <c r="J52" s="164">
        <f t="shared" si="0"/>
        <v>0</v>
      </c>
    </row>
    <row r="53" spans="2:10" s="159" customFormat="1" ht="15" x14ac:dyDescent="0.25">
      <c r="B53" s="169" t="s">
        <v>365</v>
      </c>
      <c r="C53" s="100" t="s">
        <v>305</v>
      </c>
      <c r="D53" s="168" t="s">
        <v>358</v>
      </c>
      <c r="E53" s="131"/>
      <c r="F53" s="160"/>
      <c r="G53" s="162">
        <v>3000</v>
      </c>
      <c r="H53" s="162"/>
      <c r="I53" s="161"/>
      <c r="J53" s="164">
        <f t="shared" si="0"/>
        <v>0</v>
      </c>
    </row>
    <row r="54" spans="2:10" s="159" customFormat="1" ht="15" x14ac:dyDescent="0.25">
      <c r="B54" s="169" t="s">
        <v>366</v>
      </c>
      <c r="C54" s="100" t="s">
        <v>331</v>
      </c>
      <c r="D54" s="168" t="s">
        <v>358</v>
      </c>
      <c r="E54" s="131"/>
      <c r="F54" s="160"/>
      <c r="G54" s="162">
        <v>1500</v>
      </c>
      <c r="H54" s="162"/>
      <c r="I54" s="161"/>
      <c r="J54" s="164">
        <f t="shared" si="0"/>
        <v>0</v>
      </c>
    </row>
    <row r="55" spans="2:10" s="159" customFormat="1" ht="15" x14ac:dyDescent="0.25">
      <c r="B55" s="169" t="s">
        <v>367</v>
      </c>
      <c r="C55" s="100" t="s">
        <v>333</v>
      </c>
      <c r="D55" s="168" t="s">
        <v>358</v>
      </c>
      <c r="E55" s="131"/>
      <c r="F55" s="160"/>
      <c r="G55" s="162">
        <v>10000</v>
      </c>
      <c r="H55" s="162"/>
      <c r="I55" s="161"/>
      <c r="J55" s="164">
        <f t="shared" si="0"/>
        <v>0</v>
      </c>
    </row>
    <row r="56" spans="2:10" s="159" customFormat="1" ht="15" x14ac:dyDescent="0.25">
      <c r="B56" s="169" t="s">
        <v>368</v>
      </c>
      <c r="C56" s="100" t="s">
        <v>306</v>
      </c>
      <c r="D56" s="168" t="s">
        <v>233</v>
      </c>
      <c r="E56" s="131"/>
      <c r="F56" s="160"/>
      <c r="G56" s="162">
        <v>5000</v>
      </c>
      <c r="H56" s="162"/>
      <c r="I56" s="161"/>
      <c r="J56" s="164">
        <f t="shared" si="0"/>
        <v>0</v>
      </c>
    </row>
    <row r="57" spans="2:10" s="159" customFormat="1" ht="15" x14ac:dyDescent="0.25">
      <c r="B57" s="169" t="s">
        <v>369</v>
      </c>
      <c r="C57" s="100" t="s">
        <v>307</v>
      </c>
      <c r="D57" s="168" t="s">
        <v>233</v>
      </c>
      <c r="E57" s="131"/>
      <c r="F57" s="160"/>
      <c r="G57" s="162">
        <v>7000</v>
      </c>
      <c r="H57" s="162"/>
      <c r="I57" s="161"/>
      <c r="J57" s="164">
        <f t="shared" si="0"/>
        <v>0</v>
      </c>
    </row>
    <row r="58" spans="2:10" s="159" customFormat="1" ht="15" x14ac:dyDescent="0.25">
      <c r="B58" s="169" t="s">
        <v>370</v>
      </c>
      <c r="C58" s="100" t="s">
        <v>308</v>
      </c>
      <c r="D58" s="168" t="s">
        <v>233</v>
      </c>
      <c r="E58" s="131"/>
      <c r="F58" s="160"/>
      <c r="G58" s="162">
        <v>5000</v>
      </c>
      <c r="H58" s="162"/>
      <c r="I58" s="161"/>
      <c r="J58" s="164">
        <f t="shared" si="0"/>
        <v>0</v>
      </c>
    </row>
    <row r="59" spans="2:10" s="159" customFormat="1" ht="15" x14ac:dyDescent="0.25">
      <c r="B59" s="169" t="s">
        <v>371</v>
      </c>
      <c r="C59" s="100" t="s">
        <v>316</v>
      </c>
      <c r="D59" s="168" t="s">
        <v>233</v>
      </c>
      <c r="E59" s="131">
        <v>4</v>
      </c>
      <c r="F59" s="160"/>
      <c r="G59" s="162">
        <v>3000</v>
      </c>
      <c r="H59" s="162"/>
      <c r="I59" s="161"/>
      <c r="J59" s="164">
        <f t="shared" si="0"/>
        <v>12000</v>
      </c>
    </row>
    <row r="60" spans="2:10" s="159" customFormat="1" ht="25.5" x14ac:dyDescent="0.25">
      <c r="B60" s="169" t="s">
        <v>372</v>
      </c>
      <c r="C60" s="101" t="s">
        <v>260</v>
      </c>
      <c r="D60" s="168" t="s">
        <v>233</v>
      </c>
      <c r="E60" s="131"/>
      <c r="F60" s="160"/>
      <c r="G60" s="162">
        <v>200</v>
      </c>
      <c r="H60" s="162"/>
      <c r="I60" s="161"/>
      <c r="J60" s="164">
        <f t="shared" si="0"/>
        <v>0</v>
      </c>
    </row>
    <row r="61" spans="2:10" s="159" customFormat="1" ht="15" x14ac:dyDescent="0.25">
      <c r="B61" s="169" t="s">
        <v>373</v>
      </c>
      <c r="C61" s="100" t="s">
        <v>309</v>
      </c>
      <c r="D61" s="168" t="s">
        <v>233</v>
      </c>
      <c r="E61" s="131"/>
      <c r="F61" s="160"/>
      <c r="G61" s="162">
        <v>1500</v>
      </c>
      <c r="H61" s="162"/>
      <c r="I61" s="161"/>
      <c r="J61" s="164">
        <f t="shared" si="0"/>
        <v>0</v>
      </c>
    </row>
    <row r="62" spans="2:10" s="159" customFormat="1" ht="15" x14ac:dyDescent="0.25">
      <c r="B62" s="169" t="s">
        <v>374</v>
      </c>
      <c r="C62" s="100" t="s">
        <v>310</v>
      </c>
      <c r="D62" s="168" t="s">
        <v>233</v>
      </c>
      <c r="E62" s="131"/>
      <c r="F62" s="160"/>
      <c r="G62" s="162">
        <v>5000</v>
      </c>
      <c r="H62" s="162"/>
      <c r="I62" s="161"/>
      <c r="J62" s="164">
        <f t="shared" si="0"/>
        <v>0</v>
      </c>
    </row>
    <row r="63" spans="2:10" s="159" customFormat="1" ht="15" x14ac:dyDescent="0.25">
      <c r="B63" s="169" t="s">
        <v>375</v>
      </c>
      <c r="C63" s="100" t="s">
        <v>311</v>
      </c>
      <c r="D63" s="168" t="s">
        <v>359</v>
      </c>
      <c r="E63" s="131">
        <v>1</v>
      </c>
      <c r="F63" s="160"/>
      <c r="G63" s="162">
        <v>30000</v>
      </c>
      <c r="H63" s="162"/>
      <c r="I63" s="161"/>
      <c r="J63" s="164">
        <f t="shared" si="0"/>
        <v>30000</v>
      </c>
    </row>
    <row r="64" spans="2:10" s="159" customFormat="1" ht="15" x14ac:dyDescent="0.25">
      <c r="B64" s="169" t="s">
        <v>376</v>
      </c>
      <c r="C64" s="100" t="s">
        <v>312</v>
      </c>
      <c r="D64" s="168" t="s">
        <v>359</v>
      </c>
      <c r="E64" s="131">
        <v>1</v>
      </c>
      <c r="F64" s="160"/>
      <c r="G64" s="162">
        <v>5000</v>
      </c>
      <c r="H64" s="162"/>
      <c r="I64" s="161"/>
      <c r="J64" s="164">
        <f t="shared" si="0"/>
        <v>5000</v>
      </c>
    </row>
    <row r="65" spans="2:10" s="159" customFormat="1" ht="15" x14ac:dyDescent="0.25">
      <c r="B65" s="169" t="s">
        <v>377</v>
      </c>
      <c r="C65" s="100" t="s">
        <v>313</v>
      </c>
      <c r="D65" s="168" t="s">
        <v>233</v>
      </c>
      <c r="E65" s="131"/>
      <c r="F65" s="160"/>
      <c r="G65" s="162">
        <v>500</v>
      </c>
      <c r="H65" s="162"/>
      <c r="I65" s="161"/>
      <c r="J65" s="164">
        <f t="shared" si="0"/>
        <v>0</v>
      </c>
    </row>
    <row r="66" spans="2:10" s="159" customFormat="1" ht="15" x14ac:dyDescent="0.25">
      <c r="B66" s="169" t="s">
        <v>378</v>
      </c>
      <c r="C66" s="100" t="s">
        <v>314</v>
      </c>
      <c r="D66" s="168" t="s">
        <v>233</v>
      </c>
      <c r="E66" s="132"/>
      <c r="F66" s="160"/>
      <c r="G66" s="162">
        <v>5000</v>
      </c>
      <c r="H66" s="162"/>
      <c r="I66" s="161"/>
      <c r="J66" s="164">
        <f t="shared" si="0"/>
        <v>0</v>
      </c>
    </row>
    <row r="67" spans="2:10" s="159" customFormat="1" ht="15" x14ac:dyDescent="0.25">
      <c r="B67" s="169" t="s">
        <v>379</v>
      </c>
      <c r="C67" s="100" t="s">
        <v>315</v>
      </c>
      <c r="D67" s="168" t="s">
        <v>233</v>
      </c>
      <c r="E67" s="132"/>
      <c r="F67" s="160"/>
      <c r="G67" s="162">
        <v>2500</v>
      </c>
      <c r="H67" s="162"/>
      <c r="I67" s="161"/>
      <c r="J67" s="164">
        <f t="shared" si="0"/>
        <v>0</v>
      </c>
    </row>
    <row r="68" spans="2:10" s="159" customFormat="1" ht="15" x14ac:dyDescent="0.25">
      <c r="B68" s="169" t="s">
        <v>380</v>
      </c>
      <c r="C68" s="100" t="s">
        <v>318</v>
      </c>
      <c r="D68" s="168" t="s">
        <v>233</v>
      </c>
      <c r="E68" s="129"/>
      <c r="F68" s="160"/>
      <c r="G68" s="162">
        <v>5000</v>
      </c>
      <c r="H68" s="162"/>
      <c r="I68" s="161"/>
      <c r="J68" s="164">
        <f t="shared" si="0"/>
        <v>0</v>
      </c>
    </row>
    <row r="69" spans="2:10" s="159" customFormat="1" ht="15" x14ac:dyDescent="0.25">
      <c r="B69" s="169" t="s">
        <v>381</v>
      </c>
      <c r="C69" s="100" t="s">
        <v>317</v>
      </c>
      <c r="D69" s="168" t="s">
        <v>233</v>
      </c>
      <c r="E69" s="129"/>
      <c r="F69" s="160"/>
      <c r="G69" s="162">
        <v>5000</v>
      </c>
      <c r="H69" s="162"/>
      <c r="I69" s="161"/>
      <c r="J69" s="164">
        <f t="shared" si="0"/>
        <v>0</v>
      </c>
    </row>
    <row r="70" spans="2:10" s="159" customFormat="1" ht="27.75" customHeight="1" x14ac:dyDescent="0.25">
      <c r="B70" s="169" t="s">
        <v>382</v>
      </c>
      <c r="C70" s="100" t="s">
        <v>324</v>
      </c>
      <c r="D70" s="168" t="s">
        <v>233</v>
      </c>
      <c r="E70" s="129">
        <v>1</v>
      </c>
      <c r="F70" s="160"/>
      <c r="G70" s="162">
        <v>5000</v>
      </c>
      <c r="H70" s="162"/>
      <c r="I70" s="161"/>
      <c r="J70" s="164">
        <f t="shared" si="0"/>
        <v>5000</v>
      </c>
    </row>
    <row r="71" spans="2:10" s="159" customFormat="1" ht="15" x14ac:dyDescent="0.25">
      <c r="B71" s="169" t="s">
        <v>383</v>
      </c>
      <c r="C71" s="100" t="s">
        <v>408</v>
      </c>
      <c r="D71" s="168" t="s">
        <v>233</v>
      </c>
      <c r="E71" s="129">
        <v>1</v>
      </c>
      <c r="F71" s="160"/>
      <c r="G71" s="162">
        <v>3000</v>
      </c>
      <c r="H71" s="162"/>
      <c r="I71" s="161"/>
      <c r="J71" s="164">
        <f t="shared" si="0"/>
        <v>3000</v>
      </c>
    </row>
    <row r="72" spans="2:10" s="159" customFormat="1" ht="25.5" x14ac:dyDescent="0.25">
      <c r="B72" s="169" t="s">
        <v>384</v>
      </c>
      <c r="C72" s="100" t="s">
        <v>323</v>
      </c>
      <c r="D72" s="168" t="s">
        <v>233</v>
      </c>
      <c r="E72" s="129">
        <v>4</v>
      </c>
      <c r="F72" s="160"/>
      <c r="G72" s="162">
        <v>500</v>
      </c>
      <c r="H72" s="162"/>
      <c r="I72" s="161"/>
      <c r="J72" s="164">
        <f t="shared" si="0"/>
        <v>2000</v>
      </c>
    </row>
    <row r="73" spans="2:10" s="10" customFormat="1" x14ac:dyDescent="0.25">
      <c r="B73" s="65" t="s">
        <v>88</v>
      </c>
      <c r="C73" s="66" t="s">
        <v>230</v>
      </c>
      <c r="D73" s="167"/>
      <c r="E73" s="66"/>
      <c r="F73" s="66"/>
      <c r="G73" s="82"/>
      <c r="H73" s="69"/>
      <c r="I73" s="67">
        <f>SUM(I74:I82)</f>
        <v>0</v>
      </c>
      <c r="J73" s="67">
        <f>SUM(J74:J82)</f>
        <v>0</v>
      </c>
    </row>
    <row r="74" spans="2:10" s="10" customFormat="1" x14ac:dyDescent="0.25">
      <c r="B74" s="11" t="s">
        <v>91</v>
      </c>
      <c r="C74" s="12" t="s">
        <v>353</v>
      </c>
      <c r="D74" s="16" t="s">
        <v>231</v>
      </c>
      <c r="E74" s="13">
        <v>35</v>
      </c>
      <c r="F74" s="13"/>
      <c r="G74" s="21"/>
      <c r="H74" s="14"/>
      <c r="I74" s="14"/>
      <c r="J74" s="14"/>
    </row>
    <row r="75" spans="2:10" s="10" customFormat="1" x14ac:dyDescent="0.25">
      <c r="B75" s="11" t="s">
        <v>92</v>
      </c>
      <c r="C75" s="12" t="s">
        <v>350</v>
      </c>
      <c r="D75" s="16"/>
      <c r="E75" s="13"/>
      <c r="F75" s="13"/>
      <c r="G75" s="21"/>
      <c r="H75" s="14"/>
      <c r="I75" s="14"/>
      <c r="J75" s="14"/>
    </row>
    <row r="76" spans="2:10" s="10" customFormat="1" x14ac:dyDescent="0.25">
      <c r="B76" s="11" t="s">
        <v>93</v>
      </c>
      <c r="C76" s="12" t="s">
        <v>351</v>
      </c>
      <c r="D76" s="16"/>
      <c r="E76" s="13"/>
      <c r="F76" s="13"/>
      <c r="G76" s="21"/>
      <c r="H76" s="14"/>
      <c r="I76" s="14"/>
      <c r="J76" s="14"/>
    </row>
    <row r="77" spans="2:10" s="10" customFormat="1" x14ac:dyDescent="0.25">
      <c r="B77" s="11" t="s">
        <v>94</v>
      </c>
      <c r="C77" s="12" t="s">
        <v>352</v>
      </c>
      <c r="D77" s="16"/>
      <c r="E77" s="13"/>
      <c r="F77" s="13"/>
      <c r="G77" s="21"/>
      <c r="H77" s="14"/>
      <c r="I77" s="14"/>
      <c r="J77" s="14"/>
    </row>
    <row r="78" spans="2:10" s="10" customFormat="1" x14ac:dyDescent="0.25">
      <c r="B78" s="11" t="s">
        <v>101</v>
      </c>
      <c r="C78" s="12" t="s">
        <v>354</v>
      </c>
      <c r="D78" s="16"/>
      <c r="E78" s="13"/>
      <c r="F78" s="13"/>
      <c r="G78" s="21"/>
      <c r="H78" s="14"/>
      <c r="I78" s="14"/>
      <c r="J78" s="14"/>
    </row>
    <row r="79" spans="2:10" s="10" customFormat="1" x14ac:dyDescent="0.25">
      <c r="B79" s="11" t="s">
        <v>102</v>
      </c>
      <c r="C79" s="12" t="s">
        <v>355</v>
      </c>
      <c r="D79" s="16"/>
      <c r="E79" s="13"/>
      <c r="F79" s="13"/>
      <c r="G79" s="21"/>
      <c r="H79" s="14"/>
      <c r="I79" s="14"/>
      <c r="J79" s="14"/>
    </row>
    <row r="80" spans="2:10" s="10" customFormat="1" x14ac:dyDescent="0.25">
      <c r="B80" s="11" t="s">
        <v>103</v>
      </c>
      <c r="C80" s="12"/>
      <c r="D80" s="16"/>
      <c r="E80" s="13"/>
      <c r="F80" s="13"/>
      <c r="G80" s="21"/>
      <c r="H80" s="14"/>
      <c r="I80" s="14"/>
      <c r="J80" s="14"/>
    </row>
    <row r="81" spans="2:10" s="10" customFormat="1" x14ac:dyDescent="0.25">
      <c r="B81" s="11" t="s">
        <v>104</v>
      </c>
      <c r="C81" s="12"/>
      <c r="D81" s="16"/>
      <c r="E81" s="13"/>
      <c r="F81" s="13"/>
      <c r="G81" s="21"/>
      <c r="H81" s="14"/>
      <c r="I81" s="14"/>
      <c r="J81" s="14"/>
    </row>
    <row r="82" spans="2:10" s="10" customFormat="1" x14ac:dyDescent="0.25">
      <c r="B82" s="11" t="s">
        <v>105</v>
      </c>
      <c r="C82" s="12"/>
      <c r="D82" s="16"/>
      <c r="E82" s="13"/>
      <c r="F82" s="13"/>
      <c r="G82" s="21"/>
      <c r="H82" s="14"/>
      <c r="I82" s="14"/>
      <c r="J82" s="14"/>
    </row>
  </sheetData>
  <autoFilter ref="A15:J15" xr:uid="{00000000-0009-0000-0000-000001000000}"/>
  <mergeCells count="13">
    <mergeCell ref="H13:H14"/>
    <mergeCell ref="I13:I14"/>
    <mergeCell ref="J13:J14"/>
    <mergeCell ref="B2:J2"/>
    <mergeCell ref="B3:C3"/>
    <mergeCell ref="B12:B14"/>
    <mergeCell ref="C12:C14"/>
    <mergeCell ref="D12:D14"/>
    <mergeCell ref="E12:E14"/>
    <mergeCell ref="F12:G12"/>
    <mergeCell ref="H12:J12"/>
    <mergeCell ref="F13:F14"/>
    <mergeCell ref="G13:G14"/>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D20"/>
  <sheetViews>
    <sheetView workbookViewId="0">
      <selection activeCell="C24" sqref="C24"/>
    </sheetView>
  </sheetViews>
  <sheetFormatPr defaultRowHeight="15" x14ac:dyDescent="0.25"/>
  <cols>
    <col min="2" max="2" width="4.28515625" customWidth="1"/>
    <col min="3" max="3" width="87.7109375" customWidth="1"/>
    <col min="4" max="4" width="12" customWidth="1"/>
  </cols>
  <sheetData>
    <row r="3" spans="2:4" ht="25.5" x14ac:dyDescent="0.25">
      <c r="B3" s="76" t="s">
        <v>0</v>
      </c>
      <c r="C3" s="76" t="s">
        <v>191</v>
      </c>
      <c r="D3" s="76" t="s">
        <v>338</v>
      </c>
    </row>
    <row r="4" spans="2:4" x14ac:dyDescent="0.25">
      <c r="B4" s="104">
        <v>1</v>
      </c>
      <c r="C4" s="119" t="s">
        <v>199</v>
      </c>
      <c r="D4" s="104" t="s">
        <v>198</v>
      </c>
    </row>
    <row r="5" spans="2:4" x14ac:dyDescent="0.25">
      <c r="B5" s="104">
        <v>2</v>
      </c>
      <c r="C5" s="119" t="s">
        <v>201</v>
      </c>
      <c r="D5" s="104" t="s">
        <v>197</v>
      </c>
    </row>
    <row r="6" spans="2:4" x14ac:dyDescent="0.25">
      <c r="B6" s="104">
        <v>3</v>
      </c>
      <c r="C6" s="119" t="s">
        <v>213</v>
      </c>
      <c r="D6" s="104" t="s">
        <v>195</v>
      </c>
    </row>
    <row r="7" spans="2:4" x14ac:dyDescent="0.25">
      <c r="B7" s="104">
        <v>4</v>
      </c>
      <c r="C7" s="119" t="s">
        <v>192</v>
      </c>
      <c r="D7" s="104" t="s">
        <v>194</v>
      </c>
    </row>
    <row r="8" spans="2:4" x14ac:dyDescent="0.25">
      <c r="B8" s="104">
        <v>5</v>
      </c>
      <c r="C8" s="119" t="s">
        <v>193</v>
      </c>
      <c r="D8" s="104" t="s">
        <v>196</v>
      </c>
    </row>
    <row r="9" spans="2:4" x14ac:dyDescent="0.25">
      <c r="B9" s="104">
        <v>7</v>
      </c>
      <c r="C9" s="119" t="s">
        <v>200</v>
      </c>
      <c r="D9" s="104" t="s">
        <v>303</v>
      </c>
    </row>
    <row r="10" spans="2:4" x14ac:dyDescent="0.25">
      <c r="B10" s="104">
        <v>8</v>
      </c>
      <c r="C10" s="119" t="s">
        <v>202</v>
      </c>
      <c r="D10" s="104" t="s">
        <v>302</v>
      </c>
    </row>
    <row r="11" spans="2:4" x14ac:dyDescent="0.25">
      <c r="B11" s="104">
        <v>9</v>
      </c>
      <c r="C11" s="119" t="s">
        <v>203</v>
      </c>
      <c r="D11" s="104" t="s">
        <v>301</v>
      </c>
    </row>
    <row r="12" spans="2:4" x14ac:dyDescent="0.25">
      <c r="B12" s="104">
        <v>10</v>
      </c>
      <c r="C12" s="119" t="s">
        <v>204</v>
      </c>
      <c r="D12" s="104" t="s">
        <v>301</v>
      </c>
    </row>
    <row r="13" spans="2:4" x14ac:dyDescent="0.25">
      <c r="B13" s="104">
        <v>11</v>
      </c>
      <c r="C13" s="119" t="s">
        <v>205</v>
      </c>
      <c r="D13" s="104" t="s">
        <v>300</v>
      </c>
    </row>
    <row r="14" spans="2:4" x14ac:dyDescent="0.25">
      <c r="B14" s="104">
        <v>12</v>
      </c>
      <c r="C14" s="119" t="s">
        <v>206</v>
      </c>
      <c r="D14" s="104" t="s">
        <v>300</v>
      </c>
    </row>
    <row r="15" spans="2:4" x14ac:dyDescent="0.25">
      <c r="B15" s="104">
        <v>13</v>
      </c>
      <c r="C15" s="119" t="s">
        <v>207</v>
      </c>
      <c r="D15" s="104" t="s">
        <v>299</v>
      </c>
    </row>
    <row r="16" spans="2:4" x14ac:dyDescent="0.25">
      <c r="B16" s="75">
        <v>14</v>
      </c>
      <c r="C16" s="119" t="s">
        <v>208</v>
      </c>
      <c r="D16" s="104" t="s">
        <v>299</v>
      </c>
    </row>
    <row r="17" spans="2:4" x14ac:dyDescent="0.25">
      <c r="B17" s="75">
        <v>15</v>
      </c>
      <c r="C17" s="119" t="s">
        <v>210</v>
      </c>
      <c r="D17" s="75" t="s">
        <v>299</v>
      </c>
    </row>
    <row r="18" spans="2:4" x14ac:dyDescent="0.25">
      <c r="B18" s="75">
        <v>16</v>
      </c>
      <c r="C18" s="119" t="s">
        <v>209</v>
      </c>
      <c r="D18" s="75" t="s">
        <v>300</v>
      </c>
    </row>
    <row r="19" spans="2:4" x14ac:dyDescent="0.25">
      <c r="B19" s="75">
        <v>17</v>
      </c>
      <c r="C19" s="119" t="s">
        <v>211</v>
      </c>
      <c r="D19" s="75" t="s">
        <v>299</v>
      </c>
    </row>
    <row r="20" spans="2:4" x14ac:dyDescent="0.25">
      <c r="B20" s="75">
        <v>18</v>
      </c>
      <c r="C20" s="119" t="s">
        <v>212</v>
      </c>
      <c r="D20" s="75" t="s">
        <v>298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D33"/>
  <sheetViews>
    <sheetView workbookViewId="0">
      <selection activeCell="E6" sqref="E6"/>
    </sheetView>
  </sheetViews>
  <sheetFormatPr defaultRowHeight="15" x14ac:dyDescent="0.25"/>
  <cols>
    <col min="3" max="3" width="100.5703125" customWidth="1"/>
    <col min="4" max="4" width="16" customWidth="1"/>
    <col min="5" max="5" width="33.5703125" customWidth="1"/>
  </cols>
  <sheetData>
    <row r="3" spans="2:4" ht="38.25" x14ac:dyDescent="0.25">
      <c r="B3" s="77" t="s">
        <v>0</v>
      </c>
      <c r="C3" s="77" t="s">
        <v>297</v>
      </c>
      <c r="D3" s="76" t="s">
        <v>296</v>
      </c>
    </row>
    <row r="4" spans="2:4" x14ac:dyDescent="0.25">
      <c r="B4" s="75">
        <v>1</v>
      </c>
      <c r="C4" s="118" t="s">
        <v>295</v>
      </c>
      <c r="D4" s="78"/>
    </row>
    <row r="5" spans="2:4" x14ac:dyDescent="0.25">
      <c r="B5" s="207" t="s">
        <v>9</v>
      </c>
      <c r="C5" s="126" t="s">
        <v>281</v>
      </c>
      <c r="D5" s="205" t="s">
        <v>190</v>
      </c>
    </row>
    <row r="6" spans="2:4" ht="153" x14ac:dyDescent="0.25">
      <c r="B6" s="208"/>
      <c r="C6" s="116" t="s">
        <v>294</v>
      </c>
      <c r="D6" s="206"/>
    </row>
    <row r="7" spans="2:4" x14ac:dyDescent="0.25">
      <c r="B7" s="207" t="s">
        <v>15</v>
      </c>
      <c r="C7" s="127" t="s">
        <v>293</v>
      </c>
      <c r="D7" s="205" t="s">
        <v>190</v>
      </c>
    </row>
    <row r="8" spans="2:4" ht="51" x14ac:dyDescent="0.25">
      <c r="B8" s="208"/>
      <c r="C8" s="116" t="s">
        <v>292</v>
      </c>
      <c r="D8" s="206"/>
    </row>
    <row r="9" spans="2:4" x14ac:dyDescent="0.25">
      <c r="B9" s="207" t="s">
        <v>82</v>
      </c>
      <c r="C9" s="126" t="s">
        <v>291</v>
      </c>
      <c r="D9" s="205" t="s">
        <v>190</v>
      </c>
    </row>
    <row r="10" spans="2:4" ht="51" x14ac:dyDescent="0.25">
      <c r="B10" s="208"/>
      <c r="C10" s="116" t="s">
        <v>290</v>
      </c>
      <c r="D10" s="206"/>
    </row>
    <row r="11" spans="2:4" x14ac:dyDescent="0.25">
      <c r="B11" s="207" t="s">
        <v>83</v>
      </c>
      <c r="C11" s="126" t="s">
        <v>274</v>
      </c>
      <c r="D11" s="205" t="s">
        <v>190</v>
      </c>
    </row>
    <row r="12" spans="2:4" ht="39" x14ac:dyDescent="0.25">
      <c r="B12" s="208"/>
      <c r="C12" s="115" t="s">
        <v>289</v>
      </c>
      <c r="D12" s="206"/>
    </row>
    <row r="13" spans="2:4" x14ac:dyDescent="0.25">
      <c r="B13" s="207" t="s">
        <v>84</v>
      </c>
      <c r="C13" s="127" t="s">
        <v>288</v>
      </c>
      <c r="D13" s="205" t="s">
        <v>190</v>
      </c>
    </row>
    <row r="14" spans="2:4" ht="63.75" x14ac:dyDescent="0.25">
      <c r="B14" s="208"/>
      <c r="C14" s="117" t="s">
        <v>287</v>
      </c>
      <c r="D14" s="206"/>
    </row>
    <row r="15" spans="2:4" x14ac:dyDescent="0.25">
      <c r="B15" s="207" t="s">
        <v>85</v>
      </c>
      <c r="C15" s="126" t="s">
        <v>286</v>
      </c>
      <c r="D15" s="205" t="s">
        <v>190</v>
      </c>
    </row>
    <row r="16" spans="2:4" ht="51" x14ac:dyDescent="0.25">
      <c r="B16" s="208"/>
      <c r="C16" s="116" t="s">
        <v>285</v>
      </c>
      <c r="D16" s="206"/>
    </row>
    <row r="17" spans="2:4" x14ac:dyDescent="0.25">
      <c r="B17" s="207" t="s">
        <v>86</v>
      </c>
      <c r="C17" s="125" t="s">
        <v>272</v>
      </c>
      <c r="D17" s="205" t="s">
        <v>190</v>
      </c>
    </row>
    <row r="18" spans="2:4" ht="63.75" x14ac:dyDescent="0.25">
      <c r="B18" s="208"/>
      <c r="C18" s="116" t="s">
        <v>284</v>
      </c>
      <c r="D18" s="206"/>
    </row>
    <row r="19" spans="2:4" x14ac:dyDescent="0.25">
      <c r="B19" s="207" t="s">
        <v>87</v>
      </c>
      <c r="C19" s="125" t="s">
        <v>270</v>
      </c>
      <c r="D19" s="205" t="s">
        <v>190</v>
      </c>
    </row>
    <row r="20" spans="2:4" ht="64.5" x14ac:dyDescent="0.25">
      <c r="B20" s="208"/>
      <c r="C20" s="115" t="s">
        <v>283</v>
      </c>
      <c r="D20" s="206"/>
    </row>
    <row r="21" spans="2:4" x14ac:dyDescent="0.25">
      <c r="B21" s="75">
        <v>2</v>
      </c>
      <c r="C21" s="114" t="s">
        <v>282</v>
      </c>
      <c r="D21" s="104"/>
    </row>
    <row r="22" spans="2:4" x14ac:dyDescent="0.25">
      <c r="B22" s="207" t="s">
        <v>10</v>
      </c>
      <c r="C22" s="123" t="s">
        <v>281</v>
      </c>
      <c r="D22" s="205" t="s">
        <v>279</v>
      </c>
    </row>
    <row r="23" spans="2:4" ht="102" x14ac:dyDescent="0.25">
      <c r="B23" s="208"/>
      <c r="C23" s="113" t="s">
        <v>280</v>
      </c>
      <c r="D23" s="206"/>
    </row>
    <row r="24" spans="2:4" ht="25.5" x14ac:dyDescent="0.25">
      <c r="B24" s="207" t="s">
        <v>11</v>
      </c>
      <c r="C24" s="124" t="s">
        <v>278</v>
      </c>
      <c r="D24" s="205" t="s">
        <v>268</v>
      </c>
    </row>
    <row r="25" spans="2:4" ht="102.75" x14ac:dyDescent="0.25">
      <c r="B25" s="208"/>
      <c r="C25" s="110" t="s">
        <v>277</v>
      </c>
      <c r="D25" s="206"/>
    </row>
    <row r="26" spans="2:4" x14ac:dyDescent="0.25">
      <c r="B26" s="207" t="s">
        <v>12</v>
      </c>
      <c r="C26" s="111" t="s">
        <v>276</v>
      </c>
      <c r="D26" s="205" t="s">
        <v>268</v>
      </c>
    </row>
    <row r="27" spans="2:4" ht="63.75" x14ac:dyDescent="0.25">
      <c r="B27" s="208"/>
      <c r="C27" s="113" t="s">
        <v>275</v>
      </c>
      <c r="D27" s="206"/>
    </row>
    <row r="28" spans="2:4" x14ac:dyDescent="0.25">
      <c r="B28" s="207" t="s">
        <v>13</v>
      </c>
      <c r="C28" s="123" t="s">
        <v>274</v>
      </c>
      <c r="D28" s="205" t="s">
        <v>268</v>
      </c>
    </row>
    <row r="29" spans="2:4" ht="38.25" x14ac:dyDescent="0.25">
      <c r="B29" s="208"/>
      <c r="C29" s="112" t="s">
        <v>273</v>
      </c>
      <c r="D29" s="206"/>
    </row>
    <row r="30" spans="2:4" x14ac:dyDescent="0.25">
      <c r="B30" s="207" t="s">
        <v>14</v>
      </c>
      <c r="C30" s="122" t="s">
        <v>272</v>
      </c>
      <c r="D30" s="205" t="s">
        <v>268</v>
      </c>
    </row>
    <row r="31" spans="2:4" ht="90" x14ac:dyDescent="0.25">
      <c r="B31" s="208"/>
      <c r="C31" s="110" t="s">
        <v>271</v>
      </c>
      <c r="D31" s="206"/>
    </row>
    <row r="32" spans="2:4" x14ac:dyDescent="0.25">
      <c r="B32" s="207" t="s">
        <v>106</v>
      </c>
      <c r="C32" s="121" t="s">
        <v>270</v>
      </c>
      <c r="D32" s="205" t="s">
        <v>268</v>
      </c>
    </row>
    <row r="33" spans="2:4" ht="114.75" x14ac:dyDescent="0.25">
      <c r="B33" s="208"/>
      <c r="C33" s="109" t="s">
        <v>269</v>
      </c>
      <c r="D33" s="206"/>
    </row>
  </sheetData>
  <mergeCells count="28">
    <mergeCell ref="B22:B23"/>
    <mergeCell ref="B24:B25"/>
    <mergeCell ref="B30:B31"/>
    <mergeCell ref="B28:B29"/>
    <mergeCell ref="B26:B27"/>
    <mergeCell ref="D5:D6"/>
    <mergeCell ref="D7:D8"/>
    <mergeCell ref="D19:D20"/>
    <mergeCell ref="D17:D18"/>
    <mergeCell ref="B17:B18"/>
    <mergeCell ref="B19:B20"/>
    <mergeCell ref="B5:B6"/>
    <mergeCell ref="B7:B8"/>
    <mergeCell ref="B9:B10"/>
    <mergeCell ref="B11:B12"/>
    <mergeCell ref="B13:B14"/>
    <mergeCell ref="B15:B16"/>
    <mergeCell ref="D22:D23"/>
    <mergeCell ref="D15:D16"/>
    <mergeCell ref="D13:D14"/>
    <mergeCell ref="D11:D12"/>
    <mergeCell ref="D9:D10"/>
    <mergeCell ref="D30:D31"/>
    <mergeCell ref="D28:D29"/>
    <mergeCell ref="D26:D27"/>
    <mergeCell ref="D24:D25"/>
    <mergeCell ref="B32:B33"/>
    <mergeCell ref="D32:D33"/>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52"/>
  <sheetViews>
    <sheetView tabSelected="1" zoomScaleNormal="100" workbookViewId="0">
      <selection activeCell="E32" sqref="E32"/>
    </sheetView>
  </sheetViews>
  <sheetFormatPr defaultRowHeight="12.75" x14ac:dyDescent="0.25"/>
  <cols>
    <col min="1" max="1" width="1.7109375" style="74" customWidth="1"/>
    <col min="2" max="2" width="9.140625" style="74"/>
    <col min="3" max="3" width="111.85546875" style="74" customWidth="1"/>
    <col min="4" max="4" width="10.140625" style="74" customWidth="1"/>
    <col min="5" max="5" width="16.85546875" style="91" customWidth="1"/>
    <col min="6" max="6" width="17.5703125" style="90" customWidth="1"/>
    <col min="7" max="7" width="17.5703125" style="186" customWidth="1"/>
    <col min="8" max="9" width="17.5703125" style="89" customWidth="1"/>
    <col min="10" max="16384" width="9.140625" style="74"/>
  </cols>
  <sheetData>
    <row r="1" spans="2:9" x14ac:dyDescent="0.25">
      <c r="B1" s="107"/>
      <c r="C1" s="108"/>
      <c r="D1" s="107"/>
    </row>
    <row r="2" spans="2:9" ht="25.5" x14ac:dyDescent="0.25">
      <c r="B2" s="76" t="s">
        <v>0</v>
      </c>
      <c r="C2" s="77" t="s">
        <v>258</v>
      </c>
      <c r="D2" s="105" t="s">
        <v>3</v>
      </c>
      <c r="E2" s="106" t="s">
        <v>267</v>
      </c>
      <c r="F2" s="105" t="s">
        <v>266</v>
      </c>
      <c r="G2" s="185" t="s">
        <v>151</v>
      </c>
      <c r="H2"/>
      <c r="I2"/>
    </row>
    <row r="3" spans="2:9" ht="15" x14ac:dyDescent="0.25">
      <c r="B3" s="76">
        <v>1</v>
      </c>
      <c r="C3" s="77">
        <v>2</v>
      </c>
      <c r="D3" s="180">
        <v>3</v>
      </c>
      <c r="E3" s="106">
        <v>4</v>
      </c>
      <c r="F3" s="181">
        <v>5</v>
      </c>
      <c r="G3" s="185">
        <v>6</v>
      </c>
      <c r="H3"/>
      <c r="I3"/>
    </row>
    <row r="4" spans="2:9" ht="15" x14ac:dyDescent="0.25">
      <c r="B4" s="75">
        <v>1</v>
      </c>
      <c r="C4" s="100" t="s">
        <v>409</v>
      </c>
      <c r="D4" s="128"/>
      <c r="E4" s="99">
        <v>300</v>
      </c>
      <c r="F4" s="120">
        <f>E4*D4</f>
        <v>0</v>
      </c>
      <c r="G4" s="187"/>
      <c r="H4"/>
      <c r="I4"/>
    </row>
    <row r="5" spans="2:9" ht="15" x14ac:dyDescent="0.25">
      <c r="B5" s="75">
        <v>2</v>
      </c>
      <c r="C5" s="100" t="s">
        <v>259</v>
      </c>
      <c r="D5" s="128">
        <v>2</v>
      </c>
      <c r="E5" s="99">
        <v>1500</v>
      </c>
      <c r="F5" s="120">
        <f t="shared" ref="F5:F44" si="0">E5*D5</f>
        <v>3000</v>
      </c>
      <c r="G5" s="187" t="s">
        <v>400</v>
      </c>
      <c r="H5"/>
      <c r="I5"/>
    </row>
    <row r="6" spans="2:9" ht="25.5" x14ac:dyDescent="0.25">
      <c r="B6" s="75">
        <v>3</v>
      </c>
      <c r="C6" s="100" t="s">
        <v>411</v>
      </c>
      <c r="D6" s="129">
        <v>2000</v>
      </c>
      <c r="E6" s="99">
        <v>100</v>
      </c>
      <c r="F6" s="120">
        <f t="shared" si="0"/>
        <v>200000</v>
      </c>
      <c r="G6" s="187" t="s">
        <v>398</v>
      </c>
      <c r="H6"/>
      <c r="I6"/>
    </row>
    <row r="7" spans="2:9" ht="38.25" x14ac:dyDescent="0.25">
      <c r="B7" s="75">
        <v>5</v>
      </c>
      <c r="C7" s="100" t="s">
        <v>322</v>
      </c>
      <c r="D7" s="130">
        <v>900</v>
      </c>
      <c r="E7" s="99">
        <v>300</v>
      </c>
      <c r="F7" s="120">
        <f t="shared" si="0"/>
        <v>270000</v>
      </c>
      <c r="G7" s="187"/>
      <c r="H7"/>
      <c r="I7"/>
    </row>
    <row r="8" spans="2:9" ht="15" x14ac:dyDescent="0.25">
      <c r="B8" s="75">
        <v>6</v>
      </c>
      <c r="C8" s="100" t="s">
        <v>328</v>
      </c>
      <c r="D8" s="130"/>
      <c r="E8" s="99">
        <v>300</v>
      </c>
      <c r="F8" s="120">
        <f t="shared" si="0"/>
        <v>0</v>
      </c>
      <c r="G8" s="187"/>
      <c r="H8"/>
      <c r="I8"/>
    </row>
    <row r="9" spans="2:9" ht="15" x14ac:dyDescent="0.25">
      <c r="B9" s="75">
        <v>7</v>
      </c>
      <c r="C9" s="100" t="s">
        <v>329</v>
      </c>
      <c r="D9" s="130"/>
      <c r="E9" s="99">
        <v>500</v>
      </c>
      <c r="F9" s="120">
        <f t="shared" si="0"/>
        <v>0</v>
      </c>
      <c r="G9" s="187"/>
      <c r="H9"/>
      <c r="I9"/>
    </row>
    <row r="10" spans="2:9" ht="15" x14ac:dyDescent="0.25">
      <c r="B10" s="75">
        <v>8</v>
      </c>
      <c r="C10" s="100" t="s">
        <v>330</v>
      </c>
      <c r="D10" s="130"/>
      <c r="E10" s="99">
        <v>1000</v>
      </c>
      <c r="F10" s="120">
        <f t="shared" si="0"/>
        <v>0</v>
      </c>
      <c r="G10" s="187"/>
      <c r="H10"/>
      <c r="I10"/>
    </row>
    <row r="11" spans="2:9" ht="15" x14ac:dyDescent="0.25">
      <c r="B11" s="75">
        <v>9</v>
      </c>
      <c r="C11" s="100" t="s">
        <v>326</v>
      </c>
      <c r="D11" s="130"/>
      <c r="E11" s="99">
        <v>1500</v>
      </c>
      <c r="F11" s="120">
        <f t="shared" si="0"/>
        <v>0</v>
      </c>
      <c r="G11" s="187"/>
      <c r="H11"/>
      <c r="I11"/>
    </row>
    <row r="12" spans="2:9" ht="15" x14ac:dyDescent="0.25">
      <c r="B12" s="75">
        <v>10</v>
      </c>
      <c r="C12" s="100" t="s">
        <v>327</v>
      </c>
      <c r="D12" s="130"/>
      <c r="E12" s="99">
        <v>2000</v>
      </c>
      <c r="F12" s="120">
        <f t="shared" si="0"/>
        <v>0</v>
      </c>
      <c r="G12" s="187"/>
      <c r="H12"/>
      <c r="I12"/>
    </row>
    <row r="13" spans="2:9" ht="15" x14ac:dyDescent="0.25">
      <c r="B13" s="75">
        <v>11</v>
      </c>
      <c r="C13" s="100" t="s">
        <v>335</v>
      </c>
      <c r="D13" s="130"/>
      <c r="E13" s="99">
        <v>5000</v>
      </c>
      <c r="F13" s="120">
        <f t="shared" si="0"/>
        <v>0</v>
      </c>
      <c r="G13" s="187"/>
      <c r="H13"/>
      <c r="I13"/>
    </row>
    <row r="14" spans="2:9" ht="15" x14ac:dyDescent="0.25">
      <c r="B14" s="75">
        <v>12</v>
      </c>
      <c r="C14" s="100" t="s">
        <v>336</v>
      </c>
      <c r="D14" s="130"/>
      <c r="E14" s="99">
        <v>5000</v>
      </c>
      <c r="F14" s="120">
        <f t="shared" si="0"/>
        <v>0</v>
      </c>
      <c r="G14" s="187"/>
      <c r="H14"/>
      <c r="I14"/>
    </row>
    <row r="15" spans="2:9" ht="15" x14ac:dyDescent="0.25">
      <c r="B15" s="75">
        <v>13</v>
      </c>
      <c r="C15" s="100" t="s">
        <v>319</v>
      </c>
      <c r="D15" s="130">
        <v>50</v>
      </c>
      <c r="E15" s="99">
        <v>500</v>
      </c>
      <c r="F15" s="120">
        <f t="shared" si="0"/>
        <v>25000</v>
      </c>
      <c r="G15" s="187"/>
      <c r="H15"/>
      <c r="I15"/>
    </row>
    <row r="16" spans="2:9" ht="15" x14ac:dyDescent="0.25">
      <c r="B16" s="75">
        <v>14</v>
      </c>
      <c r="C16" s="100" t="s">
        <v>416</v>
      </c>
      <c r="D16" s="130"/>
      <c r="E16" s="99">
        <v>15000</v>
      </c>
      <c r="F16" s="120">
        <f t="shared" si="0"/>
        <v>0</v>
      </c>
      <c r="G16" s="187"/>
      <c r="H16"/>
      <c r="I16"/>
    </row>
    <row r="17" spans="2:9" ht="15" x14ac:dyDescent="0.25">
      <c r="B17" s="75">
        <v>15</v>
      </c>
      <c r="C17" s="100" t="s">
        <v>320</v>
      </c>
      <c r="D17" s="130"/>
      <c r="E17" s="99">
        <v>1500</v>
      </c>
      <c r="F17" s="120">
        <f t="shared" si="0"/>
        <v>0</v>
      </c>
      <c r="G17" s="187" t="s">
        <v>401</v>
      </c>
      <c r="H17"/>
      <c r="I17"/>
    </row>
    <row r="18" spans="2:9" ht="15" x14ac:dyDescent="0.25">
      <c r="B18" s="75">
        <v>16</v>
      </c>
      <c r="C18" s="100" t="s">
        <v>321</v>
      </c>
      <c r="D18" s="130"/>
      <c r="E18" s="99">
        <v>1500</v>
      </c>
      <c r="F18" s="120">
        <f t="shared" si="0"/>
        <v>0</v>
      </c>
      <c r="G18" s="187"/>
      <c r="H18"/>
      <c r="I18"/>
    </row>
    <row r="19" spans="2:9" ht="15" x14ac:dyDescent="0.25">
      <c r="B19" s="75">
        <v>17</v>
      </c>
      <c r="C19" s="100" t="s">
        <v>414</v>
      </c>
      <c r="D19" s="130"/>
      <c r="E19" s="99">
        <v>7500</v>
      </c>
      <c r="F19" s="120">
        <f t="shared" si="0"/>
        <v>0</v>
      </c>
      <c r="G19" s="187"/>
      <c r="H19"/>
      <c r="I19"/>
    </row>
    <row r="20" spans="2:9" ht="15" x14ac:dyDescent="0.25">
      <c r="B20" s="75">
        <v>18</v>
      </c>
      <c r="C20" s="103" t="s">
        <v>415</v>
      </c>
      <c r="D20" s="130"/>
      <c r="E20" s="102">
        <v>8000</v>
      </c>
      <c r="F20" s="120">
        <f t="shared" si="0"/>
        <v>0</v>
      </c>
      <c r="G20" s="187"/>
      <c r="H20"/>
      <c r="I20"/>
    </row>
    <row r="21" spans="2:9" ht="15" x14ac:dyDescent="0.25">
      <c r="B21" s="75">
        <v>19</v>
      </c>
      <c r="C21" s="100" t="s">
        <v>304</v>
      </c>
      <c r="D21" s="130"/>
      <c r="E21" s="99">
        <v>7500</v>
      </c>
      <c r="F21" s="120">
        <f t="shared" si="0"/>
        <v>0</v>
      </c>
      <c r="G21" s="187"/>
      <c r="H21"/>
      <c r="I21"/>
    </row>
    <row r="22" spans="2:9" ht="15" x14ac:dyDescent="0.25">
      <c r="B22" s="75">
        <v>20</v>
      </c>
      <c r="C22" s="100" t="s">
        <v>305</v>
      </c>
      <c r="D22" s="131"/>
      <c r="E22" s="99">
        <v>3000</v>
      </c>
      <c r="F22" s="120">
        <f t="shared" si="0"/>
        <v>0</v>
      </c>
      <c r="G22" s="187"/>
      <c r="H22"/>
      <c r="I22"/>
    </row>
    <row r="23" spans="2:9" ht="15" x14ac:dyDescent="0.25">
      <c r="B23" s="75">
        <v>21</v>
      </c>
      <c r="C23" s="100" t="s">
        <v>331</v>
      </c>
      <c r="D23" s="131"/>
      <c r="E23" s="99">
        <v>1500</v>
      </c>
      <c r="F23" s="120">
        <f t="shared" si="0"/>
        <v>0</v>
      </c>
      <c r="G23" s="187"/>
      <c r="H23"/>
      <c r="I23"/>
    </row>
    <row r="24" spans="2:9" ht="15" x14ac:dyDescent="0.25">
      <c r="B24" s="75">
        <v>22</v>
      </c>
      <c r="C24" s="100" t="s">
        <v>333</v>
      </c>
      <c r="D24" s="131"/>
      <c r="E24" s="99">
        <v>10000</v>
      </c>
      <c r="F24" s="120">
        <f t="shared" si="0"/>
        <v>0</v>
      </c>
      <c r="G24" s="187" t="s">
        <v>407</v>
      </c>
      <c r="H24"/>
      <c r="I24"/>
    </row>
    <row r="25" spans="2:9" ht="15" x14ac:dyDescent="0.25">
      <c r="B25" s="75">
        <v>23</v>
      </c>
      <c r="C25" s="100" t="s">
        <v>418</v>
      </c>
      <c r="D25" s="131"/>
      <c r="E25" s="99">
        <v>15000</v>
      </c>
      <c r="F25" s="120">
        <f t="shared" si="0"/>
        <v>0</v>
      </c>
      <c r="G25" s="187" t="s">
        <v>417</v>
      </c>
      <c r="H25"/>
      <c r="I25"/>
    </row>
    <row r="26" spans="2:9" ht="15" x14ac:dyDescent="0.25">
      <c r="B26" s="75">
        <v>24</v>
      </c>
      <c r="C26" s="100" t="s">
        <v>306</v>
      </c>
      <c r="D26" s="131"/>
      <c r="E26" s="99">
        <v>5000</v>
      </c>
      <c r="F26" s="120">
        <f t="shared" si="0"/>
        <v>0</v>
      </c>
      <c r="G26" s="187"/>
      <c r="H26"/>
      <c r="I26"/>
    </row>
    <row r="27" spans="2:9" ht="15" x14ac:dyDescent="0.25">
      <c r="B27" s="75">
        <v>25</v>
      </c>
      <c r="C27" s="100" t="s">
        <v>307</v>
      </c>
      <c r="D27" s="131"/>
      <c r="E27" s="99">
        <v>7000</v>
      </c>
      <c r="F27" s="120">
        <f t="shared" si="0"/>
        <v>0</v>
      </c>
      <c r="G27" s="187"/>
      <c r="H27"/>
      <c r="I27"/>
    </row>
    <row r="28" spans="2:9" ht="15" x14ac:dyDescent="0.25">
      <c r="B28" s="75">
        <v>26</v>
      </c>
      <c r="C28" s="100" t="s">
        <v>308</v>
      </c>
      <c r="D28" s="131"/>
      <c r="E28" s="99">
        <v>5000</v>
      </c>
      <c r="F28" s="120">
        <f t="shared" si="0"/>
        <v>0</v>
      </c>
      <c r="G28" s="187"/>
      <c r="H28"/>
      <c r="I28"/>
    </row>
    <row r="29" spans="2:9" ht="15" x14ac:dyDescent="0.25">
      <c r="B29" s="75">
        <v>27</v>
      </c>
      <c r="C29" s="100" t="s">
        <v>412</v>
      </c>
      <c r="D29" s="131"/>
      <c r="E29" s="99">
        <v>1200</v>
      </c>
      <c r="F29" s="120">
        <f t="shared" si="0"/>
        <v>0</v>
      </c>
      <c r="G29" s="187"/>
      <c r="H29"/>
      <c r="I29"/>
    </row>
    <row r="30" spans="2:9" ht="15" x14ac:dyDescent="0.25">
      <c r="B30" s="75">
        <v>28</v>
      </c>
      <c r="C30" s="100" t="s">
        <v>413</v>
      </c>
      <c r="D30" s="131"/>
      <c r="E30" s="99">
        <v>3500</v>
      </c>
      <c r="F30" s="120"/>
      <c r="G30" s="187"/>
      <c r="H30"/>
      <c r="I30"/>
    </row>
    <row r="31" spans="2:9" ht="15" x14ac:dyDescent="0.25">
      <c r="B31" s="75">
        <v>29</v>
      </c>
      <c r="C31" s="100" t="s">
        <v>316</v>
      </c>
      <c r="D31" s="131"/>
      <c r="E31" s="99">
        <v>3000</v>
      </c>
      <c r="F31" s="120">
        <f t="shared" si="0"/>
        <v>0</v>
      </c>
      <c r="G31" s="187"/>
      <c r="H31"/>
      <c r="I31"/>
    </row>
    <row r="32" spans="2:9" ht="15" x14ac:dyDescent="0.25">
      <c r="B32" s="75">
        <v>30</v>
      </c>
      <c r="C32" s="101" t="s">
        <v>399</v>
      </c>
      <c r="D32" s="131">
        <v>900</v>
      </c>
      <c r="E32" s="99">
        <v>200</v>
      </c>
      <c r="F32" s="120">
        <f t="shared" si="0"/>
        <v>180000</v>
      </c>
      <c r="G32" s="187" t="s">
        <v>403</v>
      </c>
      <c r="H32"/>
      <c r="I32"/>
    </row>
    <row r="33" spans="2:9" ht="15" x14ac:dyDescent="0.25">
      <c r="B33" s="75">
        <v>31</v>
      </c>
      <c r="C33" s="100" t="s">
        <v>309</v>
      </c>
      <c r="D33" s="131"/>
      <c r="E33" s="99">
        <v>1500</v>
      </c>
      <c r="F33" s="120">
        <f t="shared" si="0"/>
        <v>0</v>
      </c>
      <c r="G33" s="187"/>
      <c r="H33"/>
      <c r="I33"/>
    </row>
    <row r="34" spans="2:9" ht="15" x14ac:dyDescent="0.25">
      <c r="B34" s="75">
        <v>32</v>
      </c>
      <c r="C34" s="100" t="s">
        <v>310</v>
      </c>
      <c r="D34" s="131"/>
      <c r="E34" s="99">
        <v>5000</v>
      </c>
      <c r="F34" s="120">
        <f t="shared" si="0"/>
        <v>0</v>
      </c>
      <c r="G34" s="187" t="s">
        <v>404</v>
      </c>
      <c r="H34"/>
      <c r="I34"/>
    </row>
    <row r="35" spans="2:9" ht="15" x14ac:dyDescent="0.25">
      <c r="B35" s="75">
        <v>33</v>
      </c>
      <c r="C35" s="100" t="s">
        <v>311</v>
      </c>
      <c r="D35" s="131"/>
      <c r="E35" s="99">
        <v>30000</v>
      </c>
      <c r="F35" s="120">
        <f t="shared" si="0"/>
        <v>0</v>
      </c>
      <c r="G35" s="187"/>
      <c r="H35"/>
      <c r="I35"/>
    </row>
    <row r="36" spans="2:9" ht="15" x14ac:dyDescent="0.25">
      <c r="B36" s="75">
        <v>34</v>
      </c>
      <c r="C36" s="100" t="s">
        <v>312</v>
      </c>
      <c r="D36" s="131"/>
      <c r="E36" s="99">
        <v>5000</v>
      </c>
      <c r="F36" s="120">
        <f t="shared" si="0"/>
        <v>0</v>
      </c>
      <c r="G36" s="187"/>
      <c r="H36"/>
      <c r="I36"/>
    </row>
    <row r="37" spans="2:9" ht="15" x14ac:dyDescent="0.25">
      <c r="B37" s="75">
        <v>35</v>
      </c>
      <c r="C37" s="100" t="s">
        <v>313</v>
      </c>
      <c r="D37" s="131"/>
      <c r="E37" s="99">
        <v>500</v>
      </c>
      <c r="F37" s="120">
        <f t="shared" si="0"/>
        <v>0</v>
      </c>
      <c r="G37" s="187" t="s">
        <v>405</v>
      </c>
      <c r="H37"/>
      <c r="I37"/>
    </row>
    <row r="38" spans="2:9" ht="15" x14ac:dyDescent="0.25">
      <c r="B38" s="75">
        <v>36</v>
      </c>
      <c r="C38" s="100" t="s">
        <v>314</v>
      </c>
      <c r="D38" s="132"/>
      <c r="E38" s="99">
        <v>5000</v>
      </c>
      <c r="F38" s="120">
        <f t="shared" si="0"/>
        <v>0</v>
      </c>
      <c r="G38" s="187" t="s">
        <v>404</v>
      </c>
      <c r="H38"/>
      <c r="I38"/>
    </row>
    <row r="39" spans="2:9" ht="15" x14ac:dyDescent="0.25">
      <c r="B39" s="75">
        <v>37</v>
      </c>
      <c r="C39" s="100" t="s">
        <v>315</v>
      </c>
      <c r="D39" s="132"/>
      <c r="E39" s="99">
        <v>2500</v>
      </c>
      <c r="F39" s="120">
        <f t="shared" si="0"/>
        <v>0</v>
      </c>
      <c r="G39" s="187" t="s">
        <v>402</v>
      </c>
      <c r="H39"/>
      <c r="I39"/>
    </row>
    <row r="40" spans="2:9" ht="15" x14ac:dyDescent="0.25">
      <c r="B40" s="75">
        <v>38</v>
      </c>
      <c r="C40" s="100" t="s">
        <v>318</v>
      </c>
      <c r="D40" s="129"/>
      <c r="E40" s="99">
        <v>5000</v>
      </c>
      <c r="F40" s="120">
        <f t="shared" si="0"/>
        <v>0</v>
      </c>
      <c r="G40" s="187" t="s">
        <v>402</v>
      </c>
      <c r="H40"/>
      <c r="I40"/>
    </row>
    <row r="41" spans="2:9" ht="15" x14ac:dyDescent="0.25">
      <c r="B41" s="75">
        <v>39</v>
      </c>
      <c r="C41" s="100" t="s">
        <v>317</v>
      </c>
      <c r="D41" s="129"/>
      <c r="E41" s="99">
        <v>5000</v>
      </c>
      <c r="F41" s="120">
        <f t="shared" si="0"/>
        <v>0</v>
      </c>
      <c r="G41" s="187"/>
      <c r="H41"/>
      <c r="I41"/>
    </row>
    <row r="42" spans="2:9" ht="25.5" x14ac:dyDescent="0.25">
      <c r="B42" s="75">
        <v>40</v>
      </c>
      <c r="C42" s="100" t="s">
        <v>324</v>
      </c>
      <c r="D42" s="129"/>
      <c r="E42" s="99">
        <v>5000</v>
      </c>
      <c r="F42" s="120">
        <f t="shared" si="0"/>
        <v>0</v>
      </c>
      <c r="G42" s="187" t="s">
        <v>404</v>
      </c>
      <c r="H42"/>
      <c r="I42"/>
    </row>
    <row r="43" spans="2:9" ht="15" x14ac:dyDescent="0.25">
      <c r="B43" s="75">
        <v>41</v>
      </c>
      <c r="C43" s="100" t="s">
        <v>325</v>
      </c>
      <c r="D43" s="129"/>
      <c r="E43" s="99">
        <v>3000</v>
      </c>
      <c r="F43" s="120">
        <f t="shared" si="0"/>
        <v>0</v>
      </c>
      <c r="G43" s="187" t="s">
        <v>406</v>
      </c>
      <c r="H43"/>
      <c r="I43"/>
    </row>
    <row r="44" spans="2:9" ht="16.5" customHeight="1" x14ac:dyDescent="0.25">
      <c r="B44" s="75">
        <v>42</v>
      </c>
      <c r="C44" s="100" t="s">
        <v>323</v>
      </c>
      <c r="D44" s="129"/>
      <c r="E44" s="99">
        <v>500</v>
      </c>
      <c r="F44" s="120">
        <f t="shared" si="0"/>
        <v>0</v>
      </c>
      <c r="G44" s="187" t="s">
        <v>402</v>
      </c>
      <c r="H44"/>
      <c r="I44"/>
    </row>
    <row r="45" spans="2:9" x14ac:dyDescent="0.25">
      <c r="C45" s="182"/>
      <c r="D45" s="182"/>
      <c r="E45" s="183"/>
      <c r="F45" s="184"/>
      <c r="G45" s="188"/>
    </row>
    <row r="46" spans="2:9" ht="36" customHeight="1" x14ac:dyDescent="0.25">
      <c r="C46" s="75"/>
      <c r="D46" s="98" t="s">
        <v>266</v>
      </c>
      <c r="E46" s="97" t="s">
        <v>265</v>
      </c>
      <c r="F46"/>
      <c r="G46" s="189"/>
      <c r="H46"/>
    </row>
    <row r="47" spans="2:9" ht="15" x14ac:dyDescent="0.25">
      <c r="C47" s="96" t="s">
        <v>264</v>
      </c>
      <c r="D47" s="95">
        <f>SUM(F44,F43,F42,F41,F40,F26:F39,F19:F24,F4:F18)</f>
        <v>678000</v>
      </c>
      <c r="E47" s="95"/>
      <c r="F47"/>
      <c r="G47" s="189"/>
      <c r="H47"/>
      <c r="I47" s="74"/>
    </row>
    <row r="48" spans="2:9" ht="15" x14ac:dyDescent="0.25">
      <c r="C48" s="96" t="s">
        <v>230</v>
      </c>
      <c r="D48" s="95"/>
      <c r="E48" s="94"/>
      <c r="F48"/>
      <c r="G48" s="189"/>
      <c r="H48"/>
      <c r="I48" s="74"/>
    </row>
    <row r="49" spans="3:9" ht="15" x14ac:dyDescent="0.25">
      <c r="C49" s="93" t="s">
        <v>263</v>
      </c>
      <c r="D49" s="94"/>
      <c r="E49" s="94"/>
      <c r="F49"/>
      <c r="G49" s="189"/>
      <c r="H49"/>
      <c r="I49" s="74"/>
    </row>
    <row r="50" spans="3:9" ht="15" x14ac:dyDescent="0.25">
      <c r="C50" s="96" t="s">
        <v>262</v>
      </c>
      <c r="D50" s="95">
        <f>(D47+D48)*0.2</f>
        <v>135600</v>
      </c>
      <c r="E50" s="94"/>
      <c r="F50"/>
      <c r="G50" s="189"/>
      <c r="H50"/>
      <c r="I50" s="74"/>
    </row>
    <row r="51" spans="3:9" ht="15" x14ac:dyDescent="0.25">
      <c r="C51" s="93" t="s">
        <v>261</v>
      </c>
      <c r="D51" s="92">
        <f>SUM(D47:D48,D50)</f>
        <v>813600</v>
      </c>
      <c r="E51" s="92"/>
      <c r="F51"/>
      <c r="G51" s="189"/>
      <c r="H51"/>
      <c r="I51" s="74"/>
    </row>
    <row r="52" spans="3:9" ht="15" x14ac:dyDescent="0.25">
      <c r="F52"/>
      <c r="G52" s="189"/>
      <c r="H52"/>
    </row>
  </sheetData>
  <autoFilter ref="B3:G44" xr:uid="{00000000-0009-0000-0000-00000400000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3:C58"/>
  <sheetViews>
    <sheetView workbookViewId="0">
      <selection activeCell="C30" sqref="C30"/>
    </sheetView>
  </sheetViews>
  <sheetFormatPr defaultRowHeight="15" x14ac:dyDescent="0.25"/>
  <cols>
    <col min="3" max="3" width="156.5703125" customWidth="1"/>
    <col min="4" max="4" width="19.42578125" customWidth="1"/>
    <col min="5" max="5" width="24.28515625" customWidth="1"/>
  </cols>
  <sheetData>
    <row r="3" spans="3:3" ht="18.75" x14ac:dyDescent="0.3">
      <c r="C3" s="84" t="s">
        <v>173</v>
      </c>
    </row>
    <row r="4" spans="3:3" ht="45" x14ac:dyDescent="0.25">
      <c r="C4" s="83" t="s">
        <v>168</v>
      </c>
    </row>
    <row r="5" spans="3:3" x14ac:dyDescent="0.25">
      <c r="C5" s="83" t="s">
        <v>169</v>
      </c>
    </row>
    <row r="6" spans="3:3" x14ac:dyDescent="0.25">
      <c r="C6" s="83"/>
    </row>
    <row r="7" spans="3:3" x14ac:dyDescent="0.25">
      <c r="C7" s="83" t="s">
        <v>170</v>
      </c>
    </row>
    <row r="8" spans="3:3" x14ac:dyDescent="0.25">
      <c r="C8" s="83" t="s">
        <v>174</v>
      </c>
    </row>
    <row r="9" spans="3:3" x14ac:dyDescent="0.25">
      <c r="C9" s="83" t="s">
        <v>175</v>
      </c>
    </row>
    <row r="10" spans="3:3" x14ac:dyDescent="0.25">
      <c r="C10" s="83" t="s">
        <v>176</v>
      </c>
    </row>
    <row r="11" spans="3:3" x14ac:dyDescent="0.25">
      <c r="C11" s="83" t="s">
        <v>177</v>
      </c>
    </row>
    <row r="12" spans="3:3" x14ac:dyDescent="0.25">
      <c r="C12" s="83" t="s">
        <v>178</v>
      </c>
    </row>
    <row r="13" spans="3:3" x14ac:dyDescent="0.25">
      <c r="C13" s="83" t="s">
        <v>179</v>
      </c>
    </row>
    <row r="14" spans="3:3" x14ac:dyDescent="0.25">
      <c r="C14" s="83" t="s">
        <v>180</v>
      </c>
    </row>
    <row r="15" spans="3:3" x14ac:dyDescent="0.25">
      <c r="C15" s="83" t="s">
        <v>181</v>
      </c>
    </row>
    <row r="16" spans="3:3" x14ac:dyDescent="0.25">
      <c r="C16" s="83" t="s">
        <v>186</v>
      </c>
    </row>
    <row r="17" spans="3:3" x14ac:dyDescent="0.25">
      <c r="C17" s="83" t="s">
        <v>182</v>
      </c>
    </row>
    <row r="18" spans="3:3" x14ac:dyDescent="0.25">
      <c r="C18" s="83" t="s">
        <v>187</v>
      </c>
    </row>
    <row r="19" spans="3:3" ht="15" customHeight="1" x14ac:dyDescent="0.25">
      <c r="C19" s="83" t="s">
        <v>183</v>
      </c>
    </row>
    <row r="20" spans="3:3" x14ac:dyDescent="0.25">
      <c r="C20" s="83" t="s">
        <v>188</v>
      </c>
    </row>
    <row r="21" spans="3:3" x14ac:dyDescent="0.25">
      <c r="C21" s="83" t="s">
        <v>189</v>
      </c>
    </row>
    <row r="22" spans="3:3" x14ac:dyDescent="0.25">
      <c r="C22" s="83" t="s">
        <v>183</v>
      </c>
    </row>
    <row r="24" spans="3:3" ht="18.75" x14ac:dyDescent="0.3">
      <c r="C24" s="84" t="s">
        <v>184</v>
      </c>
    </row>
    <row r="25" spans="3:3" ht="60" x14ac:dyDescent="0.25">
      <c r="C25" s="83" t="s">
        <v>185</v>
      </c>
    </row>
    <row r="26" spans="3:3" x14ac:dyDescent="0.25">
      <c r="C26" s="83" t="s">
        <v>171</v>
      </c>
    </row>
    <row r="27" spans="3:3" x14ac:dyDescent="0.25">
      <c r="C27" s="83" t="s">
        <v>172</v>
      </c>
    </row>
    <row r="57" ht="18" customHeight="1" x14ac:dyDescent="0.25"/>
    <row r="58" ht="18" customHeight="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BR2705"/>
  <sheetViews>
    <sheetView zoomScale="96" zoomScaleNormal="96" workbookViewId="0">
      <pane ySplit="4" topLeftCell="A5" activePane="bottomLeft" state="frozen"/>
      <selection pane="bottomLeft" activeCell="C8" sqref="C8"/>
    </sheetView>
  </sheetViews>
  <sheetFormatPr defaultRowHeight="12.75" x14ac:dyDescent="0.25"/>
  <cols>
    <col min="1" max="1" width="3.140625" style="143" customWidth="1"/>
    <col min="2" max="2" width="4" style="143" customWidth="1"/>
    <col min="3" max="3" width="56.42578125" style="156" customWidth="1"/>
    <col min="4" max="4" width="7.140625" style="143" customWidth="1"/>
    <col min="5" max="5" width="7.5703125" style="143" customWidth="1"/>
    <col min="6" max="6" width="6.85546875" style="143" customWidth="1"/>
    <col min="7" max="7" width="6.5703125" style="143" customWidth="1"/>
    <col min="8" max="8" width="7" style="143" customWidth="1"/>
    <col min="9" max="15" width="6.85546875" style="143" customWidth="1"/>
    <col min="16" max="16" width="10.28515625" style="143" customWidth="1"/>
    <col min="17" max="17" width="15.140625" style="143" customWidth="1"/>
    <col min="18" max="18" width="9.28515625" style="143" bestFit="1" customWidth="1"/>
    <col min="19" max="19" width="11.7109375" style="143" bestFit="1" customWidth="1"/>
    <col min="20" max="20" width="15.28515625" style="143" bestFit="1" customWidth="1"/>
    <col min="21" max="22" width="15.28515625" style="143" customWidth="1"/>
    <col min="23" max="23" width="16.140625" style="143" customWidth="1"/>
    <col min="24" max="25" width="9.140625" style="143"/>
    <col min="26" max="26" width="10.7109375" style="143" customWidth="1"/>
    <col min="27" max="27" width="10.28515625" style="143" bestFit="1" customWidth="1"/>
    <col min="28" max="28" width="11.85546875" style="143" customWidth="1"/>
    <col min="29" max="54" width="9.140625" style="143"/>
    <col min="55" max="55" width="9.28515625" style="143" bestFit="1" customWidth="1"/>
    <col min="56" max="62" width="9.140625" style="143"/>
    <col min="63" max="63" width="9.28515625" style="143" bestFit="1" customWidth="1"/>
    <col min="64" max="16384" width="9.140625" style="143"/>
  </cols>
  <sheetData>
    <row r="2" spans="2:23" ht="15.75" customHeight="1" x14ac:dyDescent="0.25">
      <c r="B2" s="210" t="s">
        <v>149</v>
      </c>
      <c r="C2" s="210"/>
      <c r="D2" s="210"/>
      <c r="E2" s="210"/>
      <c r="F2" s="210"/>
      <c r="G2" s="210"/>
      <c r="H2" s="210"/>
      <c r="I2" s="210"/>
      <c r="J2" s="210"/>
      <c r="K2" s="210"/>
      <c r="L2" s="210"/>
      <c r="M2" s="210"/>
      <c r="N2" s="210"/>
      <c r="O2" s="210"/>
      <c r="P2" s="210"/>
      <c r="Q2" s="210"/>
      <c r="R2" s="210"/>
      <c r="S2" s="210"/>
      <c r="W2" s="107"/>
    </row>
    <row r="3" spans="2:23" ht="36.75" customHeight="1" x14ac:dyDescent="0.25">
      <c r="B3" s="211" t="s">
        <v>0</v>
      </c>
      <c r="C3" s="211" t="s">
        <v>148</v>
      </c>
      <c r="D3" s="213" t="s">
        <v>147</v>
      </c>
      <c r="E3" s="213"/>
      <c r="F3" s="213"/>
      <c r="G3" s="213" t="s">
        <v>388</v>
      </c>
      <c r="H3" s="213"/>
      <c r="I3" s="213"/>
      <c r="J3" s="224" t="s">
        <v>387</v>
      </c>
      <c r="K3" s="225"/>
      <c r="L3" s="226"/>
      <c r="M3" s="224" t="s">
        <v>389</v>
      </c>
      <c r="N3" s="225"/>
      <c r="O3" s="226"/>
      <c r="P3" s="214" t="s">
        <v>150</v>
      </c>
      <c r="Q3" s="220" t="s">
        <v>146</v>
      </c>
      <c r="R3" s="222" t="s">
        <v>145</v>
      </c>
      <c r="S3" s="177" t="s">
        <v>144</v>
      </c>
      <c r="T3" s="177" t="s">
        <v>143</v>
      </c>
      <c r="U3" s="177" t="s">
        <v>144</v>
      </c>
      <c r="V3" s="177" t="s">
        <v>143</v>
      </c>
      <c r="W3" s="213" t="s">
        <v>151</v>
      </c>
    </row>
    <row r="4" spans="2:23" x14ac:dyDescent="0.25">
      <c r="B4" s="212"/>
      <c r="C4" s="212"/>
      <c r="D4" s="134" t="s">
        <v>142</v>
      </c>
      <c r="E4" s="134" t="s">
        <v>141</v>
      </c>
      <c r="F4" s="134" t="s">
        <v>140</v>
      </c>
      <c r="G4" s="134" t="s">
        <v>139</v>
      </c>
      <c r="H4" s="134" t="s">
        <v>138</v>
      </c>
      <c r="I4" s="134" t="s">
        <v>137</v>
      </c>
      <c r="J4" s="133" t="s">
        <v>142</v>
      </c>
      <c r="K4" s="133" t="s">
        <v>141</v>
      </c>
      <c r="L4" s="133" t="s">
        <v>140</v>
      </c>
      <c r="M4" s="133" t="s">
        <v>139</v>
      </c>
      <c r="N4" s="133" t="s">
        <v>138</v>
      </c>
      <c r="O4" s="133" t="s">
        <v>137</v>
      </c>
      <c r="P4" s="215"/>
      <c r="Q4" s="221"/>
      <c r="R4" s="223"/>
      <c r="S4" s="209" t="s">
        <v>390</v>
      </c>
      <c r="T4" s="209"/>
      <c r="U4" s="209" t="s">
        <v>386</v>
      </c>
      <c r="V4" s="209"/>
      <c r="W4" s="229"/>
    </row>
    <row r="5" spans="2:23" x14ac:dyDescent="0.25">
      <c r="B5" s="135">
        <v>1</v>
      </c>
      <c r="C5" s="136" t="s">
        <v>136</v>
      </c>
      <c r="D5" s="88"/>
      <c r="E5" s="88"/>
      <c r="F5" s="88">
        <v>1.75</v>
      </c>
      <c r="G5" s="137"/>
      <c r="H5" s="138"/>
      <c r="I5" s="139">
        <v>25</v>
      </c>
      <c r="J5" s="174"/>
      <c r="K5" s="174"/>
      <c r="L5" s="174"/>
      <c r="M5" s="174"/>
      <c r="N5" s="174"/>
      <c r="O5" s="174"/>
      <c r="P5" s="139">
        <v>124</v>
      </c>
      <c r="Q5" s="140">
        <f t="shared" ref="Q5:Q16" si="0">(F5/6)+(I5/36)+((P5/12)/12)</f>
        <v>1.8472222222222223</v>
      </c>
      <c r="R5" s="141"/>
      <c r="S5" s="178">
        <f t="shared" ref="S5:S60" si="1">Q5*R5</f>
        <v>0</v>
      </c>
      <c r="T5" s="178">
        <f t="shared" ref="T5:T60" si="2">(Q5*12)*R5</f>
        <v>0</v>
      </c>
      <c r="U5" s="178"/>
      <c r="V5" s="178"/>
      <c r="W5" s="88"/>
    </row>
    <row r="6" spans="2:23" x14ac:dyDescent="0.25">
      <c r="B6" s="135">
        <v>2</v>
      </c>
      <c r="C6" s="136" t="s">
        <v>135</v>
      </c>
      <c r="D6" s="88"/>
      <c r="E6" s="88"/>
      <c r="F6" s="88">
        <v>2.1</v>
      </c>
      <c r="G6" s="137"/>
      <c r="H6" s="138"/>
      <c r="I6" s="139">
        <v>30</v>
      </c>
      <c r="J6" s="174"/>
      <c r="K6" s="174"/>
      <c r="L6" s="174"/>
      <c r="M6" s="174"/>
      <c r="N6" s="174"/>
      <c r="O6" s="174"/>
      <c r="P6" s="139">
        <v>150</v>
      </c>
      <c r="Q6" s="140">
        <f t="shared" si="0"/>
        <v>2.2250000000000001</v>
      </c>
      <c r="R6" s="141"/>
      <c r="S6" s="142">
        <f t="shared" si="1"/>
        <v>0</v>
      </c>
      <c r="T6" s="142">
        <f t="shared" si="2"/>
        <v>0</v>
      </c>
      <c r="U6" s="142"/>
      <c r="V6" s="142"/>
      <c r="W6" s="88"/>
    </row>
    <row r="7" spans="2:23" x14ac:dyDescent="0.25">
      <c r="B7" s="135">
        <v>3</v>
      </c>
      <c r="C7" s="136" t="s">
        <v>134</v>
      </c>
      <c r="D7" s="88"/>
      <c r="E7" s="88"/>
      <c r="F7" s="88">
        <v>2.52</v>
      </c>
      <c r="G7" s="137"/>
      <c r="H7" s="138"/>
      <c r="I7" s="139">
        <v>36</v>
      </c>
      <c r="J7" s="174"/>
      <c r="K7" s="174"/>
      <c r="L7" s="174"/>
      <c r="M7" s="174"/>
      <c r="N7" s="174"/>
      <c r="O7" s="174"/>
      <c r="P7" s="139">
        <v>179</v>
      </c>
      <c r="Q7" s="140">
        <f t="shared" si="0"/>
        <v>2.6630555555555553</v>
      </c>
      <c r="R7" s="141"/>
      <c r="S7" s="142">
        <f t="shared" si="1"/>
        <v>0</v>
      </c>
      <c r="T7" s="142">
        <f t="shared" si="2"/>
        <v>0</v>
      </c>
      <c r="U7" s="142"/>
      <c r="V7" s="142"/>
      <c r="W7" s="88"/>
    </row>
    <row r="8" spans="2:23" x14ac:dyDescent="0.25">
      <c r="B8" s="135">
        <v>4</v>
      </c>
      <c r="C8" s="136" t="s">
        <v>133</v>
      </c>
      <c r="D8" s="88"/>
      <c r="E8" s="88"/>
      <c r="F8" s="88">
        <v>3.01</v>
      </c>
      <c r="G8" s="137"/>
      <c r="H8" s="138"/>
      <c r="I8" s="139">
        <v>43</v>
      </c>
      <c r="J8" s="174"/>
      <c r="K8" s="174"/>
      <c r="L8" s="174"/>
      <c r="M8" s="174"/>
      <c r="N8" s="174"/>
      <c r="O8" s="174"/>
      <c r="P8" s="139">
        <v>216</v>
      </c>
      <c r="Q8" s="140">
        <f t="shared" si="0"/>
        <v>3.1961111111111111</v>
      </c>
      <c r="R8" s="141"/>
      <c r="S8" s="142">
        <f t="shared" si="1"/>
        <v>0</v>
      </c>
      <c r="T8" s="142">
        <f t="shared" si="2"/>
        <v>0</v>
      </c>
      <c r="U8" s="142"/>
      <c r="V8" s="142"/>
      <c r="W8" s="88"/>
    </row>
    <row r="9" spans="2:23" x14ac:dyDescent="0.25">
      <c r="B9" s="135">
        <v>5</v>
      </c>
      <c r="C9" s="136" t="s">
        <v>132</v>
      </c>
      <c r="D9" s="88"/>
      <c r="E9" s="88"/>
      <c r="F9" s="88">
        <v>3.57</v>
      </c>
      <c r="G9" s="137"/>
      <c r="H9" s="138"/>
      <c r="I9" s="139">
        <v>51</v>
      </c>
      <c r="J9" s="174"/>
      <c r="K9" s="174"/>
      <c r="L9" s="174"/>
      <c r="M9" s="174"/>
      <c r="N9" s="174"/>
      <c r="O9" s="174"/>
      <c r="P9" s="139">
        <v>258</v>
      </c>
      <c r="Q9" s="140">
        <f t="shared" si="0"/>
        <v>3.8033333333333337</v>
      </c>
      <c r="R9" s="141"/>
      <c r="S9" s="142">
        <f t="shared" si="1"/>
        <v>0</v>
      </c>
      <c r="T9" s="142">
        <f t="shared" si="2"/>
        <v>0</v>
      </c>
      <c r="U9" s="142"/>
      <c r="V9" s="142"/>
      <c r="W9" s="88"/>
    </row>
    <row r="10" spans="2:23" x14ac:dyDescent="0.25">
      <c r="B10" s="135">
        <v>6</v>
      </c>
      <c r="C10" s="136" t="s">
        <v>131</v>
      </c>
      <c r="D10" s="88"/>
      <c r="E10" s="88"/>
      <c r="F10" s="88">
        <v>4.34</v>
      </c>
      <c r="G10" s="137"/>
      <c r="H10" s="138"/>
      <c r="I10" s="139">
        <v>62</v>
      </c>
      <c r="J10" s="174"/>
      <c r="K10" s="174"/>
      <c r="L10" s="174"/>
      <c r="M10" s="174"/>
      <c r="N10" s="174"/>
      <c r="O10" s="174"/>
      <c r="P10" s="139">
        <v>310</v>
      </c>
      <c r="Q10" s="140">
        <f t="shared" si="0"/>
        <v>4.5983333333333327</v>
      </c>
      <c r="R10" s="141"/>
      <c r="S10" s="142">
        <f t="shared" si="1"/>
        <v>0</v>
      </c>
      <c r="T10" s="142">
        <f t="shared" si="2"/>
        <v>0</v>
      </c>
      <c r="U10" s="142"/>
      <c r="V10" s="142"/>
      <c r="W10" s="88"/>
    </row>
    <row r="11" spans="2:23" x14ac:dyDescent="0.25">
      <c r="B11" s="135">
        <v>7</v>
      </c>
      <c r="C11" s="136" t="s">
        <v>130</v>
      </c>
      <c r="D11" s="88"/>
      <c r="E11" s="88"/>
      <c r="F11" s="88">
        <v>5.25</v>
      </c>
      <c r="G11" s="137"/>
      <c r="H11" s="138"/>
      <c r="I11" s="139">
        <v>75</v>
      </c>
      <c r="J11" s="174"/>
      <c r="K11" s="174"/>
      <c r="L11" s="174"/>
      <c r="M11" s="174"/>
      <c r="N11" s="174"/>
      <c r="O11" s="174"/>
      <c r="P11" s="139">
        <v>375</v>
      </c>
      <c r="Q11" s="140">
        <f t="shared" si="0"/>
        <v>5.5625</v>
      </c>
      <c r="R11" s="141"/>
      <c r="S11" s="142">
        <f t="shared" si="1"/>
        <v>0</v>
      </c>
      <c r="T11" s="142">
        <f t="shared" si="2"/>
        <v>0</v>
      </c>
      <c r="U11" s="142"/>
      <c r="V11" s="142"/>
      <c r="W11" s="88"/>
    </row>
    <row r="12" spans="2:23" x14ac:dyDescent="0.25">
      <c r="B12" s="135">
        <v>8</v>
      </c>
      <c r="C12" s="136" t="s">
        <v>129</v>
      </c>
      <c r="D12" s="88"/>
      <c r="E12" s="88"/>
      <c r="F12" s="88">
        <v>13.16</v>
      </c>
      <c r="G12" s="137"/>
      <c r="H12" s="137"/>
      <c r="I12" s="139">
        <v>188</v>
      </c>
      <c r="J12" s="174"/>
      <c r="K12" s="174"/>
      <c r="L12" s="174"/>
      <c r="M12" s="174"/>
      <c r="N12" s="174"/>
      <c r="O12" s="174"/>
      <c r="P12" s="139">
        <v>447</v>
      </c>
      <c r="Q12" s="140">
        <f t="shared" si="0"/>
        <v>10.519722222222223</v>
      </c>
      <c r="R12" s="141"/>
      <c r="S12" s="142">
        <f t="shared" si="1"/>
        <v>0</v>
      </c>
      <c r="T12" s="142">
        <f t="shared" si="2"/>
        <v>0</v>
      </c>
      <c r="U12" s="142"/>
      <c r="V12" s="142"/>
      <c r="W12" s="88"/>
    </row>
    <row r="13" spans="2:23" x14ac:dyDescent="0.25">
      <c r="B13" s="135">
        <v>9</v>
      </c>
      <c r="C13" s="136" t="s">
        <v>128</v>
      </c>
      <c r="D13" s="88"/>
      <c r="E13" s="88"/>
      <c r="F13" s="88">
        <v>1.43</v>
      </c>
      <c r="G13" s="137"/>
      <c r="H13" s="137"/>
      <c r="I13" s="139">
        <v>20.399999999999999</v>
      </c>
      <c r="J13" s="174"/>
      <c r="K13" s="174"/>
      <c r="L13" s="174"/>
      <c r="M13" s="174"/>
      <c r="N13" s="174"/>
      <c r="O13" s="174"/>
      <c r="P13" s="139"/>
      <c r="Q13" s="140">
        <f t="shared" si="0"/>
        <v>0.80499999999999994</v>
      </c>
      <c r="R13" s="141"/>
      <c r="S13" s="142">
        <f t="shared" si="1"/>
        <v>0</v>
      </c>
      <c r="T13" s="142">
        <f t="shared" si="2"/>
        <v>0</v>
      </c>
      <c r="U13" s="142"/>
      <c r="V13" s="142"/>
      <c r="W13" s="88"/>
    </row>
    <row r="14" spans="2:23" x14ac:dyDescent="0.25">
      <c r="B14" s="135">
        <v>10</v>
      </c>
      <c r="C14" s="136" t="s">
        <v>127</v>
      </c>
      <c r="D14" s="88"/>
      <c r="E14" s="88"/>
      <c r="F14" s="88">
        <v>1.74</v>
      </c>
      <c r="G14" s="137"/>
      <c r="H14" s="137"/>
      <c r="I14" s="139">
        <v>24.8</v>
      </c>
      <c r="J14" s="174"/>
      <c r="K14" s="174"/>
      <c r="L14" s="174"/>
      <c r="M14" s="174"/>
      <c r="N14" s="174"/>
      <c r="O14" s="174"/>
      <c r="P14" s="139"/>
      <c r="Q14" s="140">
        <f t="shared" si="0"/>
        <v>0.97888888888888892</v>
      </c>
      <c r="R14" s="141"/>
      <c r="S14" s="142">
        <f t="shared" si="1"/>
        <v>0</v>
      </c>
      <c r="T14" s="142">
        <f t="shared" si="2"/>
        <v>0</v>
      </c>
      <c r="U14" s="142"/>
      <c r="V14" s="142"/>
      <c r="W14" s="88"/>
    </row>
    <row r="15" spans="2:23" x14ac:dyDescent="0.25">
      <c r="B15" s="135">
        <v>11</v>
      </c>
      <c r="C15" s="136" t="s">
        <v>126</v>
      </c>
      <c r="D15" s="88"/>
      <c r="E15" s="88"/>
      <c r="F15" s="88">
        <v>2.1</v>
      </c>
      <c r="G15" s="137"/>
      <c r="H15" s="137"/>
      <c r="I15" s="139">
        <v>30</v>
      </c>
      <c r="J15" s="174"/>
      <c r="K15" s="174"/>
      <c r="L15" s="174"/>
      <c r="M15" s="174"/>
      <c r="N15" s="174"/>
      <c r="O15" s="174"/>
      <c r="P15" s="139"/>
      <c r="Q15" s="140">
        <f t="shared" si="0"/>
        <v>1.1833333333333333</v>
      </c>
      <c r="R15" s="141"/>
      <c r="S15" s="142">
        <f t="shared" si="1"/>
        <v>0</v>
      </c>
      <c r="T15" s="142">
        <f t="shared" si="2"/>
        <v>0</v>
      </c>
      <c r="U15" s="142"/>
      <c r="V15" s="142"/>
      <c r="W15" s="88"/>
    </row>
    <row r="16" spans="2:23" x14ac:dyDescent="0.25">
      <c r="B16" s="135">
        <v>12</v>
      </c>
      <c r="C16" s="136" t="s">
        <v>125</v>
      </c>
      <c r="D16" s="88"/>
      <c r="E16" s="88"/>
      <c r="F16" s="88">
        <v>2.4900000000000002</v>
      </c>
      <c r="G16" s="137"/>
      <c r="H16" s="137"/>
      <c r="I16" s="139">
        <v>35.6</v>
      </c>
      <c r="J16" s="174"/>
      <c r="K16" s="174"/>
      <c r="L16" s="174"/>
      <c r="M16" s="174"/>
      <c r="N16" s="174"/>
      <c r="O16" s="174"/>
      <c r="P16" s="139"/>
      <c r="Q16" s="140">
        <f t="shared" si="0"/>
        <v>1.403888888888889</v>
      </c>
      <c r="R16" s="141"/>
      <c r="S16" s="142">
        <f t="shared" si="1"/>
        <v>0</v>
      </c>
      <c r="T16" s="142">
        <f t="shared" si="2"/>
        <v>0</v>
      </c>
      <c r="U16" s="142"/>
      <c r="V16" s="142"/>
      <c r="W16" s="88"/>
    </row>
    <row r="17" spans="2:23" x14ac:dyDescent="0.25">
      <c r="B17" s="135">
        <v>13</v>
      </c>
      <c r="C17" s="87" t="s">
        <v>124</v>
      </c>
      <c r="D17" s="144">
        <v>0.21</v>
      </c>
      <c r="E17" s="88"/>
      <c r="F17" s="88"/>
      <c r="G17" s="137"/>
      <c r="H17" s="137"/>
      <c r="I17" s="139"/>
      <c r="J17" s="174"/>
      <c r="K17" s="174"/>
      <c r="L17" s="174"/>
      <c r="M17" s="174"/>
      <c r="N17" s="174"/>
      <c r="O17" s="174"/>
      <c r="P17" s="139"/>
      <c r="Q17" s="140">
        <f t="shared" ref="Q17:Q32" si="3">D17+G17/12</f>
        <v>0.21</v>
      </c>
      <c r="R17" s="141"/>
      <c r="S17" s="142">
        <f t="shared" si="1"/>
        <v>0</v>
      </c>
      <c r="T17" s="142">
        <f t="shared" si="2"/>
        <v>0</v>
      </c>
      <c r="U17" s="142"/>
      <c r="V17" s="142"/>
      <c r="W17" s="88"/>
    </row>
    <row r="18" spans="2:23" x14ac:dyDescent="0.25">
      <c r="B18" s="135">
        <v>14</v>
      </c>
      <c r="C18" s="87" t="s">
        <v>123</v>
      </c>
      <c r="D18" s="144">
        <v>0.42</v>
      </c>
      <c r="E18" s="88"/>
      <c r="F18" s="88"/>
      <c r="G18" s="137"/>
      <c r="H18" s="137"/>
      <c r="I18" s="139"/>
      <c r="J18" s="174"/>
      <c r="K18" s="174"/>
      <c r="L18" s="174"/>
      <c r="M18" s="174"/>
      <c r="N18" s="174"/>
      <c r="O18" s="174"/>
      <c r="P18" s="139"/>
      <c r="Q18" s="140">
        <f t="shared" si="3"/>
        <v>0.42</v>
      </c>
      <c r="R18" s="141"/>
      <c r="S18" s="142">
        <f t="shared" si="1"/>
        <v>0</v>
      </c>
      <c r="T18" s="142">
        <f t="shared" si="2"/>
        <v>0</v>
      </c>
      <c r="U18" s="142"/>
      <c r="V18" s="142"/>
      <c r="W18" s="88"/>
    </row>
    <row r="19" spans="2:23" x14ac:dyDescent="0.25">
      <c r="B19" s="135">
        <v>15</v>
      </c>
      <c r="C19" s="87" t="s">
        <v>122</v>
      </c>
      <c r="D19" s="144">
        <v>0.63</v>
      </c>
      <c r="E19" s="88"/>
      <c r="F19" s="88"/>
      <c r="G19" s="137"/>
      <c r="H19" s="137"/>
      <c r="I19" s="139"/>
      <c r="J19" s="174"/>
      <c r="K19" s="174"/>
      <c r="L19" s="174"/>
      <c r="M19" s="174"/>
      <c r="N19" s="174"/>
      <c r="O19" s="174"/>
      <c r="P19" s="139"/>
      <c r="Q19" s="140">
        <f t="shared" si="3"/>
        <v>0.63</v>
      </c>
      <c r="R19" s="141">
        <v>1</v>
      </c>
      <c r="S19" s="142">
        <f t="shared" si="1"/>
        <v>0.63</v>
      </c>
      <c r="T19" s="142">
        <f t="shared" si="2"/>
        <v>7.5600000000000005</v>
      </c>
      <c r="U19" s="142"/>
      <c r="V19" s="142"/>
      <c r="W19" s="88"/>
    </row>
    <row r="20" spans="2:23" x14ac:dyDescent="0.25">
      <c r="B20" s="135">
        <v>16</v>
      </c>
      <c r="C20" s="87" t="s">
        <v>121</v>
      </c>
      <c r="D20" s="144">
        <v>0.84</v>
      </c>
      <c r="E20" s="88"/>
      <c r="F20" s="88"/>
      <c r="G20" s="137"/>
      <c r="H20" s="137"/>
      <c r="I20" s="139"/>
      <c r="J20" s="174"/>
      <c r="K20" s="174"/>
      <c r="L20" s="174"/>
      <c r="M20" s="174"/>
      <c r="N20" s="174"/>
      <c r="O20" s="174"/>
      <c r="P20" s="139"/>
      <c r="Q20" s="140">
        <f t="shared" si="3"/>
        <v>0.84</v>
      </c>
      <c r="R20" s="141"/>
      <c r="S20" s="142">
        <f t="shared" si="1"/>
        <v>0</v>
      </c>
      <c r="T20" s="142">
        <f t="shared" si="2"/>
        <v>0</v>
      </c>
      <c r="U20" s="142"/>
      <c r="V20" s="142"/>
      <c r="W20" s="88"/>
    </row>
    <row r="21" spans="2:23" x14ac:dyDescent="0.25">
      <c r="B21" s="135">
        <v>17</v>
      </c>
      <c r="C21" s="87" t="s">
        <v>120</v>
      </c>
      <c r="D21" s="144">
        <v>1.08</v>
      </c>
      <c r="E21" s="88"/>
      <c r="F21" s="88"/>
      <c r="G21" s="137"/>
      <c r="H21" s="137"/>
      <c r="I21" s="139"/>
      <c r="J21" s="174"/>
      <c r="K21" s="174"/>
      <c r="L21" s="174"/>
      <c r="M21" s="174"/>
      <c r="N21" s="174"/>
      <c r="O21" s="174"/>
      <c r="P21" s="139"/>
      <c r="Q21" s="140">
        <f t="shared" si="3"/>
        <v>1.08</v>
      </c>
      <c r="R21" s="141"/>
      <c r="S21" s="142">
        <f t="shared" si="1"/>
        <v>0</v>
      </c>
      <c r="T21" s="142">
        <f t="shared" si="2"/>
        <v>0</v>
      </c>
      <c r="U21" s="142"/>
      <c r="V21" s="142"/>
      <c r="W21" s="88"/>
    </row>
    <row r="22" spans="2:23" x14ac:dyDescent="0.25">
      <c r="B22" s="135">
        <v>18</v>
      </c>
      <c r="C22" s="87" t="s">
        <v>119</v>
      </c>
      <c r="D22" s="88">
        <v>1.76</v>
      </c>
      <c r="E22" s="88"/>
      <c r="F22" s="88"/>
      <c r="G22" s="137">
        <v>9</v>
      </c>
      <c r="H22" s="137"/>
      <c r="I22" s="139"/>
      <c r="J22" s="174"/>
      <c r="K22" s="174"/>
      <c r="L22" s="174"/>
      <c r="M22" s="174"/>
      <c r="N22" s="174"/>
      <c r="O22" s="174"/>
      <c r="P22" s="139">
        <v>73</v>
      </c>
      <c r="Q22" s="140">
        <f t="shared" si="3"/>
        <v>2.5099999999999998</v>
      </c>
      <c r="R22" s="141"/>
      <c r="S22" s="142">
        <f t="shared" si="1"/>
        <v>0</v>
      </c>
      <c r="T22" s="142">
        <f t="shared" si="2"/>
        <v>0</v>
      </c>
      <c r="U22" s="142"/>
      <c r="V22" s="142"/>
      <c r="W22" s="88"/>
    </row>
    <row r="23" spans="2:23" x14ac:dyDescent="0.25">
      <c r="B23" s="135">
        <v>19</v>
      </c>
      <c r="C23" s="87" t="s">
        <v>118</v>
      </c>
      <c r="D23" s="88">
        <v>1.19</v>
      </c>
      <c r="E23" s="88"/>
      <c r="F23" s="88"/>
      <c r="G23" s="137">
        <v>13</v>
      </c>
      <c r="H23" s="137"/>
      <c r="I23" s="135"/>
      <c r="J23" s="174"/>
      <c r="K23" s="174"/>
      <c r="L23" s="174"/>
      <c r="M23" s="174"/>
      <c r="N23" s="174"/>
      <c r="O23" s="174"/>
      <c r="P23" s="139">
        <v>38</v>
      </c>
      <c r="Q23" s="140">
        <f t="shared" si="3"/>
        <v>2.2733333333333334</v>
      </c>
      <c r="R23" s="141"/>
      <c r="S23" s="142">
        <f t="shared" si="1"/>
        <v>0</v>
      </c>
      <c r="T23" s="142">
        <f t="shared" si="2"/>
        <v>0</v>
      </c>
      <c r="U23" s="142"/>
      <c r="V23" s="142"/>
      <c r="W23" s="88"/>
    </row>
    <row r="24" spans="2:23" x14ac:dyDescent="0.25">
      <c r="B24" s="135">
        <v>20</v>
      </c>
      <c r="C24" s="87" t="s">
        <v>152</v>
      </c>
      <c r="D24" s="88">
        <v>2</v>
      </c>
      <c r="E24" s="88"/>
      <c r="F24" s="88"/>
      <c r="G24" s="137">
        <v>8</v>
      </c>
      <c r="H24" s="137"/>
      <c r="I24" s="139"/>
      <c r="J24" s="174"/>
      <c r="K24" s="174"/>
      <c r="L24" s="174"/>
      <c r="M24" s="174"/>
      <c r="N24" s="174"/>
      <c r="O24" s="174"/>
      <c r="P24" s="139"/>
      <c r="Q24" s="140">
        <f t="shared" si="3"/>
        <v>2.6666666666666665</v>
      </c>
      <c r="R24" s="141"/>
      <c r="S24" s="142">
        <f t="shared" si="1"/>
        <v>0</v>
      </c>
      <c r="T24" s="142">
        <f t="shared" si="2"/>
        <v>0</v>
      </c>
      <c r="U24" s="142"/>
      <c r="V24" s="142"/>
      <c r="W24" s="88"/>
    </row>
    <row r="25" spans="2:23" x14ac:dyDescent="0.25">
      <c r="B25" s="135">
        <v>21</v>
      </c>
      <c r="C25" s="87" t="s">
        <v>153</v>
      </c>
      <c r="D25" s="88">
        <v>0.63</v>
      </c>
      <c r="E25" s="88"/>
      <c r="F25" s="88"/>
      <c r="G25" s="137">
        <v>3</v>
      </c>
      <c r="H25" s="137"/>
      <c r="I25" s="139"/>
      <c r="J25" s="174"/>
      <c r="K25" s="174"/>
      <c r="L25" s="174"/>
      <c r="M25" s="174"/>
      <c r="N25" s="174"/>
      <c r="O25" s="174"/>
      <c r="P25" s="139"/>
      <c r="Q25" s="140">
        <f t="shared" si="3"/>
        <v>0.88</v>
      </c>
      <c r="R25" s="141"/>
      <c r="S25" s="142">
        <f t="shared" si="1"/>
        <v>0</v>
      </c>
      <c r="T25" s="142">
        <f t="shared" si="2"/>
        <v>0</v>
      </c>
      <c r="U25" s="142"/>
      <c r="V25" s="142"/>
      <c r="W25" s="88"/>
    </row>
    <row r="26" spans="2:23" x14ac:dyDescent="0.25">
      <c r="B26" s="135">
        <v>22</v>
      </c>
      <c r="C26" s="87" t="s">
        <v>117</v>
      </c>
      <c r="D26" s="88">
        <v>1.75</v>
      </c>
      <c r="E26" s="88"/>
      <c r="F26" s="88"/>
      <c r="G26" s="137">
        <v>12.67</v>
      </c>
      <c r="H26" s="137"/>
      <c r="I26" s="139"/>
      <c r="J26" s="174"/>
      <c r="K26" s="174"/>
      <c r="L26" s="174"/>
      <c r="M26" s="174"/>
      <c r="N26" s="174"/>
      <c r="O26" s="174"/>
      <c r="P26" s="139"/>
      <c r="Q26" s="140">
        <f t="shared" si="3"/>
        <v>2.8058333333333332</v>
      </c>
      <c r="R26" s="141"/>
      <c r="S26" s="142">
        <f t="shared" si="1"/>
        <v>0</v>
      </c>
      <c r="T26" s="142">
        <f t="shared" si="2"/>
        <v>0</v>
      </c>
      <c r="U26" s="142"/>
      <c r="V26" s="142"/>
      <c r="W26" s="88"/>
    </row>
    <row r="27" spans="2:23" x14ac:dyDescent="0.25">
      <c r="B27" s="135">
        <v>23</v>
      </c>
      <c r="C27" s="87" t="s">
        <v>116</v>
      </c>
      <c r="D27" s="88">
        <v>2.0499999999999998</v>
      </c>
      <c r="E27" s="88"/>
      <c r="F27" s="88"/>
      <c r="G27" s="137">
        <v>14.87</v>
      </c>
      <c r="H27" s="137"/>
      <c r="I27" s="139"/>
      <c r="J27" s="174"/>
      <c r="K27" s="174"/>
      <c r="L27" s="174"/>
      <c r="M27" s="174"/>
      <c r="N27" s="174"/>
      <c r="O27" s="174"/>
      <c r="P27" s="139"/>
      <c r="Q27" s="140">
        <f t="shared" si="3"/>
        <v>3.2891666666666666</v>
      </c>
      <c r="R27" s="141"/>
      <c r="S27" s="142">
        <f t="shared" si="1"/>
        <v>0</v>
      </c>
      <c r="T27" s="142">
        <f t="shared" si="2"/>
        <v>0</v>
      </c>
      <c r="U27" s="142"/>
      <c r="V27" s="142"/>
      <c r="W27" s="88"/>
    </row>
    <row r="28" spans="2:23" x14ac:dyDescent="0.25">
      <c r="B28" s="135">
        <v>24</v>
      </c>
      <c r="C28" s="87" t="s">
        <v>395</v>
      </c>
      <c r="D28" s="88"/>
      <c r="E28" s="88"/>
      <c r="F28" s="88"/>
      <c r="G28" s="137"/>
      <c r="H28" s="137"/>
      <c r="I28" s="139"/>
      <c r="J28" s="174"/>
      <c r="K28" s="174"/>
      <c r="L28" s="174"/>
      <c r="M28" s="174"/>
      <c r="N28" s="174"/>
      <c r="O28" s="174"/>
      <c r="P28" s="139"/>
      <c r="Q28" s="140"/>
      <c r="R28" s="141"/>
      <c r="S28" s="142"/>
      <c r="T28" s="142"/>
      <c r="U28" s="142"/>
      <c r="V28" s="142"/>
      <c r="W28" s="88"/>
    </row>
    <row r="29" spans="2:23" x14ac:dyDescent="0.25">
      <c r="B29" s="135">
        <v>25</v>
      </c>
      <c r="C29" s="87" t="s">
        <v>396</v>
      </c>
      <c r="D29" s="88"/>
      <c r="E29" s="88"/>
      <c r="F29" s="88"/>
      <c r="G29" s="137"/>
      <c r="H29" s="137"/>
      <c r="I29" s="139"/>
      <c r="J29" s="174"/>
      <c r="K29" s="174"/>
      <c r="L29" s="174"/>
      <c r="M29" s="174"/>
      <c r="N29" s="174"/>
      <c r="O29" s="174"/>
      <c r="P29" s="139"/>
      <c r="Q29" s="140"/>
      <c r="R29" s="141"/>
      <c r="S29" s="142"/>
      <c r="T29" s="142"/>
      <c r="U29" s="142"/>
      <c r="V29" s="142"/>
      <c r="W29" s="88"/>
    </row>
    <row r="30" spans="2:23" x14ac:dyDescent="0.25">
      <c r="B30" s="135">
        <v>26</v>
      </c>
      <c r="C30" s="87" t="s">
        <v>154</v>
      </c>
      <c r="D30" s="88">
        <v>3</v>
      </c>
      <c r="E30" s="88"/>
      <c r="F30" s="88"/>
      <c r="G30" s="137">
        <v>11</v>
      </c>
      <c r="H30" s="137"/>
      <c r="I30" s="139"/>
      <c r="J30" s="174"/>
      <c r="K30" s="174"/>
      <c r="L30" s="174"/>
      <c r="M30" s="174"/>
      <c r="N30" s="174"/>
      <c r="O30" s="174"/>
      <c r="P30" s="139"/>
      <c r="Q30" s="140">
        <f t="shared" si="3"/>
        <v>3.9166666666666665</v>
      </c>
      <c r="R30" s="141"/>
      <c r="S30" s="142">
        <f t="shared" si="1"/>
        <v>0</v>
      </c>
      <c r="T30" s="142">
        <f t="shared" si="2"/>
        <v>0</v>
      </c>
      <c r="U30" s="142"/>
      <c r="V30" s="142"/>
      <c r="W30" s="88"/>
    </row>
    <row r="31" spans="2:23" x14ac:dyDescent="0.25">
      <c r="B31" s="135">
        <v>27</v>
      </c>
      <c r="C31" s="87" t="s">
        <v>155</v>
      </c>
      <c r="D31" s="88">
        <v>3</v>
      </c>
      <c r="E31" s="88"/>
      <c r="F31" s="88"/>
      <c r="G31" s="137">
        <v>11</v>
      </c>
      <c r="H31" s="137"/>
      <c r="I31" s="139"/>
      <c r="J31" s="174"/>
      <c r="K31" s="174"/>
      <c r="L31" s="174"/>
      <c r="M31" s="174"/>
      <c r="N31" s="174"/>
      <c r="O31" s="174"/>
      <c r="P31" s="139">
        <v>24</v>
      </c>
      <c r="Q31" s="140">
        <f t="shared" si="3"/>
        <v>3.9166666666666665</v>
      </c>
      <c r="R31" s="141">
        <v>4</v>
      </c>
      <c r="S31" s="142">
        <f t="shared" si="1"/>
        <v>15.666666666666666</v>
      </c>
      <c r="T31" s="142">
        <f t="shared" si="2"/>
        <v>188</v>
      </c>
      <c r="U31" s="142"/>
      <c r="V31" s="142"/>
      <c r="W31" s="88"/>
    </row>
    <row r="32" spans="2:23" x14ac:dyDescent="0.25">
      <c r="B32" s="135">
        <v>28</v>
      </c>
      <c r="C32" s="87" t="s">
        <v>156</v>
      </c>
      <c r="D32" s="88">
        <v>2.4</v>
      </c>
      <c r="E32" s="88"/>
      <c r="F32" s="88"/>
      <c r="G32" s="137">
        <v>24</v>
      </c>
      <c r="H32" s="137"/>
      <c r="I32" s="139"/>
      <c r="J32" s="174"/>
      <c r="K32" s="174"/>
      <c r="L32" s="174"/>
      <c r="M32" s="174"/>
      <c r="N32" s="174"/>
      <c r="O32" s="174"/>
      <c r="P32" s="139"/>
      <c r="Q32" s="140">
        <f t="shared" si="3"/>
        <v>4.4000000000000004</v>
      </c>
      <c r="R32" s="141"/>
      <c r="S32" s="142">
        <f t="shared" si="1"/>
        <v>0</v>
      </c>
      <c r="T32" s="142">
        <f t="shared" si="2"/>
        <v>0</v>
      </c>
      <c r="U32" s="142"/>
      <c r="V32" s="142"/>
      <c r="W32" s="88"/>
    </row>
    <row r="33" spans="2:23" x14ac:dyDescent="0.25">
      <c r="B33" s="135">
        <v>29</v>
      </c>
      <c r="C33" s="87" t="s">
        <v>339</v>
      </c>
      <c r="D33" s="137"/>
      <c r="E33" s="88"/>
      <c r="F33" s="88"/>
      <c r="G33" s="137">
        <v>3</v>
      </c>
      <c r="H33" s="137"/>
      <c r="I33" s="139"/>
      <c r="J33" s="174"/>
      <c r="K33" s="174"/>
      <c r="L33" s="174"/>
      <c r="M33" s="174"/>
      <c r="N33" s="174"/>
      <c r="O33" s="174"/>
      <c r="P33" s="137">
        <v>12</v>
      </c>
      <c r="Q33" s="140">
        <f t="shared" ref="Q33:Q59" si="4">(G33/12)+(P33/6)/12</f>
        <v>0.41666666666666663</v>
      </c>
      <c r="R33" s="141">
        <v>23</v>
      </c>
      <c r="S33" s="142">
        <f t="shared" si="1"/>
        <v>9.5833333333333321</v>
      </c>
      <c r="T33" s="142">
        <f t="shared" si="2"/>
        <v>115</v>
      </c>
      <c r="U33" s="142"/>
      <c r="V33" s="142"/>
      <c r="W33" s="88" t="s">
        <v>157</v>
      </c>
    </row>
    <row r="34" spans="2:23" x14ac:dyDescent="0.25">
      <c r="B34" s="135">
        <v>30</v>
      </c>
      <c r="C34" s="87" t="s">
        <v>340</v>
      </c>
      <c r="D34" s="137"/>
      <c r="E34" s="88"/>
      <c r="F34" s="88"/>
      <c r="G34" s="137">
        <v>4</v>
      </c>
      <c r="H34" s="137"/>
      <c r="I34" s="139"/>
      <c r="J34" s="174"/>
      <c r="K34" s="174"/>
      <c r="L34" s="174"/>
      <c r="M34" s="174"/>
      <c r="N34" s="174"/>
      <c r="O34" s="174"/>
      <c r="P34" s="137">
        <v>16</v>
      </c>
      <c r="Q34" s="140">
        <f t="shared" si="4"/>
        <v>0.55555555555555558</v>
      </c>
      <c r="R34" s="141">
        <v>1</v>
      </c>
      <c r="S34" s="142">
        <f t="shared" si="1"/>
        <v>0.55555555555555558</v>
      </c>
      <c r="T34" s="142">
        <f t="shared" si="2"/>
        <v>6.666666666666667</v>
      </c>
      <c r="U34" s="142"/>
      <c r="V34" s="142"/>
      <c r="W34" s="88" t="s">
        <v>157</v>
      </c>
    </row>
    <row r="35" spans="2:23" x14ac:dyDescent="0.25">
      <c r="B35" s="135">
        <v>31</v>
      </c>
      <c r="C35" s="87" t="s">
        <v>341</v>
      </c>
      <c r="D35" s="137"/>
      <c r="E35" s="88"/>
      <c r="F35" s="88"/>
      <c r="G35" s="137">
        <v>6</v>
      </c>
      <c r="H35" s="137"/>
      <c r="I35" s="139"/>
      <c r="J35" s="174"/>
      <c r="K35" s="174"/>
      <c r="L35" s="174"/>
      <c r="M35" s="174"/>
      <c r="N35" s="174"/>
      <c r="O35" s="174"/>
      <c r="P35" s="137">
        <v>20</v>
      </c>
      <c r="Q35" s="140">
        <f t="shared" si="4"/>
        <v>0.77777777777777779</v>
      </c>
      <c r="R35" s="141"/>
      <c r="S35" s="142">
        <f t="shared" si="1"/>
        <v>0</v>
      </c>
      <c r="T35" s="142">
        <f t="shared" si="2"/>
        <v>0</v>
      </c>
      <c r="U35" s="142"/>
      <c r="V35" s="142"/>
      <c r="W35" s="88" t="s">
        <v>157</v>
      </c>
    </row>
    <row r="36" spans="2:23" x14ac:dyDescent="0.25">
      <c r="B36" s="135">
        <v>32</v>
      </c>
      <c r="C36" s="87" t="s">
        <v>342</v>
      </c>
      <c r="D36" s="137"/>
      <c r="E36" s="88"/>
      <c r="F36" s="88"/>
      <c r="G36" s="137">
        <v>8</v>
      </c>
      <c r="H36" s="137"/>
      <c r="I36" s="139"/>
      <c r="J36" s="174"/>
      <c r="K36" s="174"/>
      <c r="L36" s="174"/>
      <c r="M36" s="174"/>
      <c r="N36" s="174"/>
      <c r="O36" s="174"/>
      <c r="P36" s="137">
        <v>28</v>
      </c>
      <c r="Q36" s="140">
        <f t="shared" si="4"/>
        <v>1.0555555555555556</v>
      </c>
      <c r="R36" s="141">
        <v>3</v>
      </c>
      <c r="S36" s="142">
        <f t="shared" si="1"/>
        <v>3.166666666666667</v>
      </c>
      <c r="T36" s="142">
        <f t="shared" si="2"/>
        <v>38</v>
      </c>
      <c r="U36" s="142"/>
      <c r="V36" s="142"/>
      <c r="W36" s="88" t="s">
        <v>157</v>
      </c>
    </row>
    <row r="37" spans="2:23" x14ac:dyDescent="0.25">
      <c r="B37" s="135">
        <v>33</v>
      </c>
      <c r="C37" s="87" t="s">
        <v>343</v>
      </c>
      <c r="D37" s="137"/>
      <c r="E37" s="88"/>
      <c r="F37" s="88"/>
      <c r="G37" s="137">
        <v>10</v>
      </c>
      <c r="H37" s="137"/>
      <c r="I37" s="139"/>
      <c r="J37" s="174"/>
      <c r="K37" s="174"/>
      <c r="L37" s="174"/>
      <c r="M37" s="174"/>
      <c r="N37" s="174"/>
      <c r="O37" s="174"/>
      <c r="P37" s="137">
        <v>50</v>
      </c>
      <c r="Q37" s="140">
        <f t="shared" si="4"/>
        <v>1.5277777777777779</v>
      </c>
      <c r="R37" s="141"/>
      <c r="S37" s="142">
        <f t="shared" si="1"/>
        <v>0</v>
      </c>
      <c r="T37" s="142">
        <f t="shared" si="2"/>
        <v>0</v>
      </c>
      <c r="U37" s="142"/>
      <c r="V37" s="142"/>
      <c r="W37" s="88" t="s">
        <v>157</v>
      </c>
    </row>
    <row r="38" spans="2:23" x14ac:dyDescent="0.25">
      <c r="B38" s="135">
        <v>34</v>
      </c>
      <c r="C38" s="87" t="s">
        <v>344</v>
      </c>
      <c r="D38" s="137"/>
      <c r="E38" s="88"/>
      <c r="F38" s="88"/>
      <c r="G38" s="137">
        <v>35</v>
      </c>
      <c r="H38" s="137"/>
      <c r="I38" s="139"/>
      <c r="J38" s="174"/>
      <c r="K38" s="174"/>
      <c r="L38" s="174"/>
      <c r="M38" s="174"/>
      <c r="N38" s="174"/>
      <c r="O38" s="174"/>
      <c r="P38" s="137">
        <v>140</v>
      </c>
      <c r="Q38" s="140">
        <f>(G38/12)+(P38/8)/12</f>
        <v>4.375</v>
      </c>
      <c r="R38" s="141"/>
      <c r="S38" s="142">
        <f t="shared" si="1"/>
        <v>0</v>
      </c>
      <c r="T38" s="142">
        <f t="shared" si="2"/>
        <v>0</v>
      </c>
      <c r="U38" s="142"/>
      <c r="V38" s="142"/>
      <c r="W38" s="88" t="s">
        <v>157</v>
      </c>
    </row>
    <row r="39" spans="2:23" x14ac:dyDescent="0.25">
      <c r="B39" s="135">
        <v>35</v>
      </c>
      <c r="C39" s="87" t="s">
        <v>215</v>
      </c>
      <c r="D39" s="137"/>
      <c r="E39" s="88"/>
      <c r="F39" s="88"/>
      <c r="G39" s="137">
        <v>7</v>
      </c>
      <c r="H39" s="137"/>
      <c r="I39" s="139"/>
      <c r="J39" s="174"/>
      <c r="K39" s="174"/>
      <c r="L39" s="174"/>
      <c r="M39" s="174"/>
      <c r="N39" s="174"/>
      <c r="O39" s="174"/>
      <c r="P39" s="137">
        <v>27</v>
      </c>
      <c r="Q39" s="140">
        <f t="shared" si="4"/>
        <v>0.95833333333333337</v>
      </c>
      <c r="R39" s="141"/>
      <c r="S39" s="142">
        <f t="shared" si="1"/>
        <v>0</v>
      </c>
      <c r="T39" s="142">
        <f t="shared" si="2"/>
        <v>0</v>
      </c>
      <c r="U39" s="142"/>
      <c r="V39" s="142"/>
      <c r="W39" s="88" t="s">
        <v>228</v>
      </c>
    </row>
    <row r="40" spans="2:23" x14ac:dyDescent="0.25">
      <c r="B40" s="135">
        <v>36</v>
      </c>
      <c r="C40" s="87" t="s">
        <v>216</v>
      </c>
      <c r="D40" s="137"/>
      <c r="E40" s="88"/>
      <c r="F40" s="88"/>
      <c r="G40" s="137">
        <v>10</v>
      </c>
      <c r="H40" s="137"/>
      <c r="I40" s="139"/>
      <c r="J40" s="174"/>
      <c r="K40" s="174"/>
      <c r="L40" s="174"/>
      <c r="M40" s="174"/>
      <c r="N40" s="174"/>
      <c r="O40" s="174"/>
      <c r="P40" s="137">
        <v>35</v>
      </c>
      <c r="Q40" s="140">
        <f t="shared" si="4"/>
        <v>1.3194444444444444</v>
      </c>
      <c r="R40" s="141"/>
      <c r="S40" s="142">
        <f t="shared" si="1"/>
        <v>0</v>
      </c>
      <c r="T40" s="142">
        <f t="shared" si="2"/>
        <v>0</v>
      </c>
      <c r="U40" s="142"/>
      <c r="V40" s="142"/>
      <c r="W40" s="88" t="s">
        <v>228</v>
      </c>
    </row>
    <row r="41" spans="2:23" x14ac:dyDescent="0.25">
      <c r="B41" s="135">
        <v>37</v>
      </c>
      <c r="C41" s="87" t="s">
        <v>214</v>
      </c>
      <c r="D41" s="137"/>
      <c r="E41" s="88"/>
      <c r="F41" s="88"/>
      <c r="G41" s="137">
        <v>11</v>
      </c>
      <c r="H41" s="137"/>
      <c r="I41" s="139"/>
      <c r="J41" s="174"/>
      <c r="K41" s="174"/>
      <c r="L41" s="174"/>
      <c r="M41" s="174"/>
      <c r="N41" s="174"/>
      <c r="O41" s="174"/>
      <c r="P41" s="137">
        <v>40</v>
      </c>
      <c r="Q41" s="140">
        <f t="shared" si="4"/>
        <v>1.4722222222222223</v>
      </c>
      <c r="R41" s="141">
        <v>1</v>
      </c>
      <c r="S41" s="142">
        <f t="shared" si="1"/>
        <v>1.4722222222222223</v>
      </c>
      <c r="T41" s="142">
        <f t="shared" si="2"/>
        <v>17.666666666666668</v>
      </c>
      <c r="U41" s="142"/>
      <c r="V41" s="142"/>
      <c r="W41" s="88" t="s">
        <v>228</v>
      </c>
    </row>
    <row r="42" spans="2:23" x14ac:dyDescent="0.25">
      <c r="B42" s="135">
        <v>38</v>
      </c>
      <c r="C42" s="87" t="s">
        <v>217</v>
      </c>
      <c r="D42" s="137"/>
      <c r="E42" s="88"/>
      <c r="F42" s="88"/>
      <c r="G42" s="137">
        <v>13</v>
      </c>
      <c r="H42" s="137"/>
      <c r="I42" s="139"/>
      <c r="J42" s="174"/>
      <c r="K42" s="174"/>
      <c r="L42" s="174"/>
      <c r="M42" s="174"/>
      <c r="N42" s="174"/>
      <c r="O42" s="174"/>
      <c r="P42" s="137">
        <v>45</v>
      </c>
      <c r="Q42" s="140">
        <f t="shared" si="4"/>
        <v>1.7083333333333333</v>
      </c>
      <c r="R42" s="141"/>
      <c r="S42" s="142">
        <f t="shared" ref="S42:S52" si="5">Q42*R42</f>
        <v>0</v>
      </c>
      <c r="T42" s="142">
        <f t="shared" ref="T42:T52" si="6">(Q42*12)*R42</f>
        <v>0</v>
      </c>
      <c r="U42" s="142"/>
      <c r="V42" s="142"/>
      <c r="W42" s="88" t="s">
        <v>228</v>
      </c>
    </row>
    <row r="43" spans="2:23" x14ac:dyDescent="0.25">
      <c r="B43" s="135">
        <v>39</v>
      </c>
      <c r="C43" s="87" t="s">
        <v>218</v>
      </c>
      <c r="D43" s="137"/>
      <c r="E43" s="88"/>
      <c r="F43" s="88"/>
      <c r="G43" s="137">
        <v>16</v>
      </c>
      <c r="H43" s="137"/>
      <c r="I43" s="139"/>
      <c r="J43" s="174"/>
      <c r="K43" s="174"/>
      <c r="L43" s="174"/>
      <c r="M43" s="174"/>
      <c r="N43" s="174"/>
      <c r="O43" s="174"/>
      <c r="P43" s="137">
        <v>55</v>
      </c>
      <c r="Q43" s="140">
        <f t="shared" si="4"/>
        <v>2.0972222222222223</v>
      </c>
      <c r="R43" s="141"/>
      <c r="S43" s="142">
        <f t="shared" si="5"/>
        <v>0</v>
      </c>
      <c r="T43" s="142">
        <f t="shared" si="6"/>
        <v>0</v>
      </c>
      <c r="U43" s="142"/>
      <c r="V43" s="142"/>
      <c r="W43" s="88" t="s">
        <v>228</v>
      </c>
    </row>
    <row r="44" spans="2:23" x14ac:dyDescent="0.25">
      <c r="B44" s="135">
        <v>40</v>
      </c>
      <c r="C44" s="87" t="s">
        <v>219</v>
      </c>
      <c r="D44" s="137"/>
      <c r="E44" s="88"/>
      <c r="F44" s="88"/>
      <c r="G44" s="137">
        <v>21</v>
      </c>
      <c r="H44" s="137"/>
      <c r="I44" s="139"/>
      <c r="J44" s="174"/>
      <c r="K44" s="174"/>
      <c r="L44" s="174"/>
      <c r="M44" s="174"/>
      <c r="N44" s="174"/>
      <c r="O44" s="174"/>
      <c r="P44" s="137">
        <v>70</v>
      </c>
      <c r="Q44" s="140">
        <f t="shared" si="4"/>
        <v>2.7222222222222223</v>
      </c>
      <c r="R44" s="141"/>
      <c r="S44" s="142">
        <f t="shared" si="5"/>
        <v>0</v>
      </c>
      <c r="T44" s="142">
        <f t="shared" si="6"/>
        <v>0</v>
      </c>
      <c r="U44" s="142"/>
      <c r="V44" s="142"/>
      <c r="W44" s="88" t="s">
        <v>228</v>
      </c>
    </row>
    <row r="45" spans="2:23" x14ac:dyDescent="0.25">
      <c r="B45" s="135">
        <v>41</v>
      </c>
      <c r="C45" s="87" t="s">
        <v>220</v>
      </c>
      <c r="D45" s="137"/>
      <c r="E45" s="88"/>
      <c r="F45" s="88"/>
      <c r="G45" s="137">
        <v>24</v>
      </c>
      <c r="H45" s="137"/>
      <c r="I45" s="139"/>
      <c r="J45" s="174"/>
      <c r="K45" s="174"/>
      <c r="L45" s="174"/>
      <c r="M45" s="174"/>
      <c r="N45" s="174"/>
      <c r="O45" s="174"/>
      <c r="P45" s="137">
        <v>80</v>
      </c>
      <c r="Q45" s="140">
        <f t="shared" si="4"/>
        <v>3.1111111111111112</v>
      </c>
      <c r="R45" s="141"/>
      <c r="S45" s="142">
        <f t="shared" si="5"/>
        <v>0</v>
      </c>
      <c r="T45" s="142">
        <f t="shared" si="6"/>
        <v>0</v>
      </c>
      <c r="U45" s="142"/>
      <c r="V45" s="142"/>
      <c r="W45" s="88" t="s">
        <v>228</v>
      </c>
    </row>
    <row r="46" spans="2:23" x14ac:dyDescent="0.25">
      <c r="B46" s="135">
        <v>42</v>
      </c>
      <c r="C46" s="87" t="s">
        <v>221</v>
      </c>
      <c r="D46" s="137"/>
      <c r="E46" s="88"/>
      <c r="F46" s="88"/>
      <c r="G46" s="137">
        <v>28</v>
      </c>
      <c r="H46" s="137"/>
      <c r="I46" s="139"/>
      <c r="J46" s="174"/>
      <c r="K46" s="174"/>
      <c r="L46" s="174"/>
      <c r="M46" s="174"/>
      <c r="N46" s="174"/>
      <c r="O46" s="174"/>
      <c r="P46" s="137">
        <v>95</v>
      </c>
      <c r="Q46" s="140">
        <f t="shared" si="4"/>
        <v>3.6527777777777777</v>
      </c>
      <c r="R46" s="141"/>
      <c r="S46" s="142">
        <f t="shared" si="5"/>
        <v>0</v>
      </c>
      <c r="T46" s="142">
        <f t="shared" si="6"/>
        <v>0</v>
      </c>
      <c r="U46" s="142"/>
      <c r="V46" s="142"/>
      <c r="W46" s="88" t="s">
        <v>228</v>
      </c>
    </row>
    <row r="47" spans="2:23" x14ac:dyDescent="0.25">
      <c r="B47" s="135">
        <v>43</v>
      </c>
      <c r="C47" s="87" t="s">
        <v>222</v>
      </c>
      <c r="D47" s="137"/>
      <c r="E47" s="88"/>
      <c r="F47" s="88"/>
      <c r="G47" s="137">
        <v>34</v>
      </c>
      <c r="H47" s="137"/>
      <c r="I47" s="139"/>
      <c r="J47" s="174"/>
      <c r="K47" s="174"/>
      <c r="L47" s="174"/>
      <c r="M47" s="174"/>
      <c r="N47" s="174"/>
      <c r="O47" s="174"/>
      <c r="P47" s="137">
        <v>115</v>
      </c>
      <c r="Q47" s="140">
        <f t="shared" si="4"/>
        <v>4.4305555555555554</v>
      </c>
      <c r="R47" s="141"/>
      <c r="S47" s="142">
        <f t="shared" si="5"/>
        <v>0</v>
      </c>
      <c r="T47" s="142">
        <f t="shared" si="6"/>
        <v>0</v>
      </c>
      <c r="U47" s="142"/>
      <c r="V47" s="142"/>
      <c r="W47" s="88" t="s">
        <v>228</v>
      </c>
    </row>
    <row r="48" spans="2:23" x14ac:dyDescent="0.25">
      <c r="B48" s="135">
        <v>44</v>
      </c>
      <c r="C48" s="87" t="s">
        <v>223</v>
      </c>
      <c r="D48" s="137"/>
      <c r="E48" s="88"/>
      <c r="F48" s="88"/>
      <c r="G48" s="137">
        <v>39</v>
      </c>
      <c r="H48" s="137"/>
      <c r="I48" s="139"/>
      <c r="J48" s="174"/>
      <c r="K48" s="174"/>
      <c r="L48" s="174"/>
      <c r="M48" s="174"/>
      <c r="N48" s="174"/>
      <c r="O48" s="174"/>
      <c r="P48" s="137">
        <v>130</v>
      </c>
      <c r="Q48" s="140">
        <f t="shared" si="4"/>
        <v>5.0555555555555554</v>
      </c>
      <c r="R48" s="141"/>
      <c r="S48" s="142">
        <f t="shared" si="5"/>
        <v>0</v>
      </c>
      <c r="T48" s="142">
        <f t="shared" si="6"/>
        <v>0</v>
      </c>
      <c r="U48" s="142"/>
      <c r="V48" s="142"/>
      <c r="W48" s="88" t="s">
        <v>228</v>
      </c>
    </row>
    <row r="49" spans="2:23" x14ac:dyDescent="0.25">
      <c r="B49" s="135">
        <v>45</v>
      </c>
      <c r="C49" s="87" t="s">
        <v>224</v>
      </c>
      <c r="D49" s="137"/>
      <c r="E49" s="88"/>
      <c r="F49" s="88"/>
      <c r="G49" s="137">
        <v>42</v>
      </c>
      <c r="H49" s="137"/>
      <c r="I49" s="139"/>
      <c r="J49" s="174"/>
      <c r="K49" s="174"/>
      <c r="L49" s="174"/>
      <c r="M49" s="174"/>
      <c r="N49" s="174"/>
      <c r="O49" s="174"/>
      <c r="P49" s="137">
        <v>140</v>
      </c>
      <c r="Q49" s="140">
        <f t="shared" si="4"/>
        <v>5.4444444444444446</v>
      </c>
      <c r="R49" s="141"/>
      <c r="S49" s="142">
        <f t="shared" si="5"/>
        <v>0</v>
      </c>
      <c r="T49" s="142">
        <f t="shared" si="6"/>
        <v>0</v>
      </c>
      <c r="U49" s="142"/>
      <c r="V49" s="142"/>
      <c r="W49" s="88" t="s">
        <v>228</v>
      </c>
    </row>
    <row r="50" spans="2:23" x14ac:dyDescent="0.25">
      <c r="B50" s="135">
        <v>46</v>
      </c>
      <c r="C50" s="87" t="s">
        <v>225</v>
      </c>
      <c r="D50" s="137"/>
      <c r="E50" s="88"/>
      <c r="F50" s="88"/>
      <c r="G50" s="137">
        <v>48</v>
      </c>
      <c r="H50" s="137"/>
      <c r="I50" s="139"/>
      <c r="J50" s="174"/>
      <c r="K50" s="174"/>
      <c r="L50" s="174"/>
      <c r="M50" s="174"/>
      <c r="N50" s="174"/>
      <c r="O50" s="174"/>
      <c r="P50" s="137">
        <v>160</v>
      </c>
      <c r="Q50" s="140">
        <f t="shared" si="4"/>
        <v>6.2222222222222223</v>
      </c>
      <c r="R50" s="141"/>
      <c r="S50" s="142">
        <f t="shared" si="5"/>
        <v>0</v>
      </c>
      <c r="T50" s="142">
        <f t="shared" si="6"/>
        <v>0</v>
      </c>
      <c r="U50" s="142"/>
      <c r="V50" s="142"/>
      <c r="W50" s="88" t="s">
        <v>228</v>
      </c>
    </row>
    <row r="51" spans="2:23" x14ac:dyDescent="0.25">
      <c r="B51" s="135">
        <v>47</v>
      </c>
      <c r="C51" s="87" t="s">
        <v>226</v>
      </c>
      <c r="D51" s="137"/>
      <c r="E51" s="88"/>
      <c r="F51" s="88"/>
      <c r="G51" s="137">
        <v>54</v>
      </c>
      <c r="H51" s="137"/>
      <c r="I51" s="139"/>
      <c r="J51" s="174"/>
      <c r="K51" s="174"/>
      <c r="L51" s="174"/>
      <c r="M51" s="174"/>
      <c r="N51" s="174"/>
      <c r="O51" s="174"/>
      <c r="P51" s="137">
        <v>180</v>
      </c>
      <c r="Q51" s="140">
        <f t="shared" si="4"/>
        <v>7</v>
      </c>
      <c r="R51" s="141"/>
      <c r="S51" s="142">
        <f t="shared" si="5"/>
        <v>0</v>
      </c>
      <c r="T51" s="142">
        <f t="shared" si="6"/>
        <v>0</v>
      </c>
      <c r="U51" s="142"/>
      <c r="V51" s="142"/>
      <c r="W51" s="88" t="s">
        <v>228</v>
      </c>
    </row>
    <row r="52" spans="2:23" x14ac:dyDescent="0.25">
      <c r="B52" s="135">
        <v>48</v>
      </c>
      <c r="C52" s="87" t="s">
        <v>227</v>
      </c>
      <c r="D52" s="137"/>
      <c r="E52" s="88"/>
      <c r="F52" s="88"/>
      <c r="G52" s="137">
        <v>62</v>
      </c>
      <c r="H52" s="137"/>
      <c r="I52" s="139"/>
      <c r="J52" s="174"/>
      <c r="K52" s="174"/>
      <c r="L52" s="174"/>
      <c r="M52" s="174"/>
      <c r="N52" s="174"/>
      <c r="O52" s="174"/>
      <c r="P52" s="137">
        <v>225</v>
      </c>
      <c r="Q52" s="140">
        <f t="shared" si="4"/>
        <v>8.2916666666666679</v>
      </c>
      <c r="R52" s="141"/>
      <c r="S52" s="142">
        <f t="shared" si="5"/>
        <v>0</v>
      </c>
      <c r="T52" s="142">
        <f t="shared" si="6"/>
        <v>0</v>
      </c>
      <c r="U52" s="142"/>
      <c r="V52" s="142"/>
      <c r="W52" s="88" t="s">
        <v>228</v>
      </c>
    </row>
    <row r="53" spans="2:23" x14ac:dyDescent="0.25">
      <c r="B53" s="135">
        <v>49</v>
      </c>
      <c r="C53" s="87" t="s">
        <v>345</v>
      </c>
      <c r="D53" s="88"/>
      <c r="E53" s="88"/>
      <c r="F53" s="88"/>
      <c r="G53" s="137">
        <v>5</v>
      </c>
      <c r="H53" s="137"/>
      <c r="I53" s="139"/>
      <c r="J53" s="174"/>
      <c r="K53" s="174"/>
      <c r="L53" s="174"/>
      <c r="M53" s="174"/>
      <c r="N53" s="174"/>
      <c r="O53" s="174"/>
      <c r="P53" s="137">
        <v>13</v>
      </c>
      <c r="Q53" s="140">
        <f t="shared" si="4"/>
        <v>0.59722222222222221</v>
      </c>
      <c r="R53" s="141"/>
      <c r="S53" s="142">
        <f t="shared" si="1"/>
        <v>0</v>
      </c>
      <c r="T53" s="142">
        <f t="shared" si="2"/>
        <v>0</v>
      </c>
      <c r="U53" s="142"/>
      <c r="V53" s="142"/>
      <c r="W53" s="88"/>
    </row>
    <row r="54" spans="2:23" x14ac:dyDescent="0.25">
      <c r="B54" s="135">
        <v>50</v>
      </c>
      <c r="C54" s="87" t="s">
        <v>346</v>
      </c>
      <c r="D54" s="88"/>
      <c r="E54" s="88"/>
      <c r="F54" s="88"/>
      <c r="G54" s="137">
        <v>6</v>
      </c>
      <c r="H54" s="137"/>
      <c r="I54" s="139"/>
      <c r="J54" s="174"/>
      <c r="K54" s="174"/>
      <c r="L54" s="174"/>
      <c r="M54" s="174"/>
      <c r="N54" s="174"/>
      <c r="O54" s="174"/>
      <c r="P54" s="137">
        <v>17</v>
      </c>
      <c r="Q54" s="140">
        <f t="shared" si="4"/>
        <v>0.73611111111111116</v>
      </c>
      <c r="R54" s="141"/>
      <c r="S54" s="142">
        <f t="shared" si="1"/>
        <v>0</v>
      </c>
      <c r="T54" s="142">
        <f t="shared" si="2"/>
        <v>0</v>
      </c>
      <c r="U54" s="142"/>
      <c r="V54" s="142"/>
      <c r="W54" s="88"/>
    </row>
    <row r="55" spans="2:23" x14ac:dyDescent="0.25">
      <c r="B55" s="135">
        <v>51</v>
      </c>
      <c r="C55" s="87" t="s">
        <v>347</v>
      </c>
      <c r="D55" s="88"/>
      <c r="E55" s="88"/>
      <c r="F55" s="88"/>
      <c r="G55" s="137">
        <v>8</v>
      </c>
      <c r="H55" s="137"/>
      <c r="I55" s="139"/>
      <c r="J55" s="174"/>
      <c r="K55" s="174"/>
      <c r="L55" s="174"/>
      <c r="M55" s="174"/>
      <c r="N55" s="174"/>
      <c r="O55" s="174"/>
      <c r="P55" s="137">
        <v>23</v>
      </c>
      <c r="Q55" s="140">
        <f t="shared" si="4"/>
        <v>0.98611111111111116</v>
      </c>
      <c r="R55" s="141"/>
      <c r="S55" s="142">
        <f t="shared" si="1"/>
        <v>0</v>
      </c>
      <c r="T55" s="142">
        <f t="shared" si="2"/>
        <v>0</v>
      </c>
      <c r="U55" s="142"/>
      <c r="V55" s="142"/>
      <c r="W55" s="88"/>
    </row>
    <row r="56" spans="2:23" x14ac:dyDescent="0.25">
      <c r="B56" s="135">
        <v>52</v>
      </c>
      <c r="C56" s="87" t="s">
        <v>348</v>
      </c>
      <c r="D56" s="88"/>
      <c r="E56" s="88"/>
      <c r="F56" s="88"/>
      <c r="G56" s="137">
        <v>10</v>
      </c>
      <c r="H56" s="137"/>
      <c r="I56" s="139"/>
      <c r="J56" s="174"/>
      <c r="K56" s="174"/>
      <c r="L56" s="174"/>
      <c r="M56" s="174"/>
      <c r="N56" s="174"/>
      <c r="O56" s="174"/>
      <c r="P56" s="137">
        <v>28</v>
      </c>
      <c r="Q56" s="140">
        <f t="shared" si="4"/>
        <v>1.2222222222222223</v>
      </c>
      <c r="R56" s="141"/>
      <c r="S56" s="142">
        <f t="shared" si="1"/>
        <v>0</v>
      </c>
      <c r="T56" s="142">
        <f t="shared" si="2"/>
        <v>0</v>
      </c>
      <c r="U56" s="142"/>
      <c r="V56" s="142"/>
      <c r="W56" s="88"/>
    </row>
    <row r="57" spans="2:23" x14ac:dyDescent="0.25">
      <c r="B57" s="135">
        <v>53</v>
      </c>
      <c r="C57" s="87" t="s">
        <v>349</v>
      </c>
      <c r="D57" s="88"/>
      <c r="E57" s="88"/>
      <c r="F57" s="88"/>
      <c r="G57" s="137">
        <v>12</v>
      </c>
      <c r="H57" s="137"/>
      <c r="I57" s="139"/>
      <c r="J57" s="174"/>
      <c r="K57" s="174"/>
      <c r="L57" s="174"/>
      <c r="M57" s="174"/>
      <c r="N57" s="174"/>
      <c r="O57" s="174"/>
      <c r="P57" s="137">
        <v>33</v>
      </c>
      <c r="Q57" s="140">
        <f t="shared" si="4"/>
        <v>1.4583333333333333</v>
      </c>
      <c r="R57" s="141"/>
      <c r="S57" s="142">
        <f t="shared" si="1"/>
        <v>0</v>
      </c>
      <c r="T57" s="142">
        <f t="shared" si="2"/>
        <v>0</v>
      </c>
      <c r="U57" s="142"/>
      <c r="V57" s="142"/>
      <c r="W57" s="88"/>
    </row>
    <row r="58" spans="2:23" x14ac:dyDescent="0.25">
      <c r="B58" s="135">
        <v>54</v>
      </c>
      <c r="C58" s="87" t="s">
        <v>158</v>
      </c>
      <c r="D58" s="88"/>
      <c r="E58" s="88"/>
      <c r="F58" s="88"/>
      <c r="G58" s="137">
        <v>4.43</v>
      </c>
      <c r="H58" s="137"/>
      <c r="I58" s="139"/>
      <c r="J58" s="174"/>
      <c r="K58" s="174"/>
      <c r="L58" s="174"/>
      <c r="M58" s="174"/>
      <c r="N58" s="174"/>
      <c r="O58" s="174"/>
      <c r="P58" s="139"/>
      <c r="Q58" s="140">
        <f t="shared" si="4"/>
        <v>0.36916666666666664</v>
      </c>
      <c r="R58" s="141">
        <v>18</v>
      </c>
      <c r="S58" s="142">
        <f t="shared" si="1"/>
        <v>6.6449999999999996</v>
      </c>
      <c r="T58" s="142">
        <f t="shared" si="2"/>
        <v>79.739999999999995</v>
      </c>
      <c r="U58" s="142"/>
      <c r="V58" s="142"/>
      <c r="W58" s="88"/>
    </row>
    <row r="59" spans="2:23" x14ac:dyDescent="0.25">
      <c r="B59" s="135">
        <v>55</v>
      </c>
      <c r="C59" s="87" t="s">
        <v>159</v>
      </c>
      <c r="D59" s="88"/>
      <c r="E59" s="88"/>
      <c r="F59" s="88"/>
      <c r="G59" s="137">
        <v>4</v>
      </c>
      <c r="H59" s="137"/>
      <c r="I59" s="139"/>
      <c r="J59" s="174"/>
      <c r="K59" s="174"/>
      <c r="L59" s="174"/>
      <c r="M59" s="174"/>
      <c r="N59" s="174"/>
      <c r="O59" s="174"/>
      <c r="P59" s="139"/>
      <c r="Q59" s="140">
        <f t="shared" si="4"/>
        <v>0.33333333333333331</v>
      </c>
      <c r="R59" s="141"/>
      <c r="S59" s="142">
        <f t="shared" si="1"/>
        <v>0</v>
      </c>
      <c r="T59" s="142">
        <f t="shared" si="2"/>
        <v>0</v>
      </c>
      <c r="U59" s="142"/>
      <c r="V59" s="142"/>
      <c r="W59" s="88"/>
    </row>
    <row r="60" spans="2:23" ht="25.5" x14ac:dyDescent="0.25">
      <c r="B60" s="135">
        <v>56</v>
      </c>
      <c r="C60" s="136" t="s">
        <v>115</v>
      </c>
      <c r="D60" s="88"/>
      <c r="E60" s="88"/>
      <c r="F60" s="88"/>
      <c r="G60" s="137">
        <v>3</v>
      </c>
      <c r="H60" s="137"/>
      <c r="I60" s="139"/>
      <c r="J60" s="174"/>
      <c r="K60" s="174"/>
      <c r="L60" s="174"/>
      <c r="M60" s="174"/>
      <c r="N60" s="174"/>
      <c r="O60" s="174"/>
      <c r="P60" s="139"/>
      <c r="Q60" s="140">
        <f>D60+G60/12</f>
        <v>0.25</v>
      </c>
      <c r="R60" s="141">
        <v>2</v>
      </c>
      <c r="S60" s="142">
        <f t="shared" si="1"/>
        <v>0.5</v>
      </c>
      <c r="T60" s="142">
        <f t="shared" si="2"/>
        <v>6</v>
      </c>
      <c r="U60" s="142"/>
      <c r="V60" s="142"/>
      <c r="W60" s="88"/>
    </row>
    <row r="61" spans="2:23" ht="25.5" x14ac:dyDescent="0.25">
      <c r="B61" s="135">
        <v>57</v>
      </c>
      <c r="C61" s="136" t="s">
        <v>114</v>
      </c>
      <c r="D61" s="88"/>
      <c r="E61" s="88">
        <v>1</v>
      </c>
      <c r="F61" s="88"/>
      <c r="G61" s="137">
        <v>14</v>
      </c>
      <c r="H61" s="138"/>
      <c r="I61" s="172"/>
      <c r="J61" s="175"/>
      <c r="K61" s="175"/>
      <c r="L61" s="175"/>
      <c r="M61" s="175"/>
      <c r="N61" s="175"/>
      <c r="O61" s="175"/>
      <c r="P61" s="139">
        <v>48</v>
      </c>
      <c r="Q61" s="140">
        <f t="shared" ref="Q61:Q71" si="7">(E61/3)+G61/12</f>
        <v>1.5</v>
      </c>
      <c r="R61" s="141"/>
      <c r="S61" s="142">
        <f t="shared" ref="S61:S71" si="8">Q61*R61</f>
        <v>0</v>
      </c>
      <c r="T61" s="142">
        <f t="shared" ref="T61:T71" si="9">(Q61*12)*R61</f>
        <v>0</v>
      </c>
      <c r="U61" s="142"/>
      <c r="V61" s="142"/>
      <c r="W61" s="88"/>
    </row>
    <row r="62" spans="2:23" ht="25.5" x14ac:dyDescent="0.25">
      <c r="B62" s="135">
        <v>58</v>
      </c>
      <c r="C62" s="136" t="s">
        <v>113</v>
      </c>
      <c r="D62" s="145"/>
      <c r="E62" s="88">
        <v>1.47</v>
      </c>
      <c r="F62" s="88"/>
      <c r="G62" s="88">
        <v>21</v>
      </c>
      <c r="H62" s="145"/>
      <c r="I62" s="173"/>
      <c r="J62" s="176"/>
      <c r="K62" s="176"/>
      <c r="L62" s="176"/>
      <c r="M62" s="176"/>
      <c r="N62" s="176"/>
      <c r="O62" s="176"/>
      <c r="P62" s="139">
        <v>72</v>
      </c>
      <c r="Q62" s="140">
        <f t="shared" si="7"/>
        <v>2.2400000000000002</v>
      </c>
      <c r="R62" s="141">
        <v>2.25</v>
      </c>
      <c r="S62" s="142">
        <f t="shared" si="8"/>
        <v>5.0400000000000009</v>
      </c>
      <c r="T62" s="142">
        <f t="shared" si="9"/>
        <v>60.480000000000004</v>
      </c>
      <c r="U62" s="142"/>
      <c r="V62" s="142"/>
      <c r="W62" s="88"/>
    </row>
    <row r="63" spans="2:23" ht="25.5" x14ac:dyDescent="0.25">
      <c r="B63" s="135">
        <v>59</v>
      </c>
      <c r="C63" s="136" t="s">
        <v>112</v>
      </c>
      <c r="D63" s="88"/>
      <c r="E63" s="88">
        <v>1.68</v>
      </c>
      <c r="F63" s="88"/>
      <c r="G63" s="137">
        <v>24</v>
      </c>
      <c r="H63" s="137"/>
      <c r="I63" s="139"/>
      <c r="J63" s="174"/>
      <c r="K63" s="174"/>
      <c r="L63" s="174"/>
      <c r="M63" s="174"/>
      <c r="N63" s="174"/>
      <c r="O63" s="174"/>
      <c r="P63" s="139">
        <v>82</v>
      </c>
      <c r="Q63" s="140">
        <f t="shared" si="7"/>
        <v>2.56</v>
      </c>
      <c r="R63" s="141"/>
      <c r="S63" s="142">
        <f t="shared" si="8"/>
        <v>0</v>
      </c>
      <c r="T63" s="142">
        <f t="shared" si="9"/>
        <v>0</v>
      </c>
      <c r="U63" s="142"/>
      <c r="V63" s="142"/>
      <c r="W63" s="88"/>
    </row>
    <row r="64" spans="2:23" ht="25.5" x14ac:dyDescent="0.25">
      <c r="B64" s="135">
        <v>60</v>
      </c>
      <c r="C64" s="136" t="s">
        <v>111</v>
      </c>
      <c r="D64" s="88"/>
      <c r="E64" s="88">
        <v>2.31</v>
      </c>
      <c r="F64" s="88"/>
      <c r="G64" s="137">
        <v>33</v>
      </c>
      <c r="H64" s="137"/>
      <c r="I64" s="139"/>
      <c r="J64" s="174"/>
      <c r="K64" s="174"/>
      <c r="L64" s="174"/>
      <c r="M64" s="174"/>
      <c r="N64" s="174"/>
      <c r="O64" s="174"/>
      <c r="P64" s="139">
        <v>111</v>
      </c>
      <c r="Q64" s="140">
        <f t="shared" si="7"/>
        <v>3.52</v>
      </c>
      <c r="R64" s="141"/>
      <c r="S64" s="142">
        <f t="shared" si="8"/>
        <v>0</v>
      </c>
      <c r="T64" s="142">
        <f t="shared" si="9"/>
        <v>0</v>
      </c>
      <c r="U64" s="142"/>
      <c r="V64" s="142"/>
      <c r="W64" s="88"/>
    </row>
    <row r="65" spans="2:63" ht="25.5" x14ac:dyDescent="0.25">
      <c r="B65" s="135">
        <v>61</v>
      </c>
      <c r="C65" s="136" t="s">
        <v>110</v>
      </c>
      <c r="D65" s="88"/>
      <c r="E65" s="88">
        <v>3.15</v>
      </c>
      <c r="F65" s="88"/>
      <c r="G65" s="137">
        <v>45</v>
      </c>
      <c r="H65" s="137"/>
      <c r="I65" s="139"/>
      <c r="J65" s="174"/>
      <c r="K65" s="174"/>
      <c r="L65" s="174"/>
      <c r="M65" s="174"/>
      <c r="N65" s="174"/>
      <c r="O65" s="174"/>
      <c r="P65" s="139">
        <v>158</v>
      </c>
      <c r="Q65" s="140">
        <f t="shared" si="7"/>
        <v>4.8</v>
      </c>
      <c r="R65" s="141"/>
      <c r="S65" s="142">
        <f t="shared" si="8"/>
        <v>0</v>
      </c>
      <c r="T65" s="142">
        <f t="shared" si="9"/>
        <v>0</v>
      </c>
      <c r="U65" s="142"/>
      <c r="V65" s="142"/>
      <c r="W65" s="88"/>
    </row>
    <row r="66" spans="2:63" ht="25.5" x14ac:dyDescent="0.25">
      <c r="B66" s="135">
        <v>62</v>
      </c>
      <c r="C66" s="136" t="s">
        <v>109</v>
      </c>
      <c r="D66" s="148"/>
      <c r="E66" s="88">
        <v>2.25</v>
      </c>
      <c r="F66" s="88"/>
      <c r="G66" s="137">
        <v>75</v>
      </c>
      <c r="H66" s="137"/>
      <c r="I66" s="139"/>
      <c r="J66" s="174"/>
      <c r="K66" s="174"/>
      <c r="L66" s="174"/>
      <c r="M66" s="174"/>
      <c r="N66" s="174"/>
      <c r="O66" s="174"/>
      <c r="P66" s="139"/>
      <c r="Q66" s="140">
        <f t="shared" si="7"/>
        <v>7</v>
      </c>
      <c r="R66" s="141"/>
      <c r="S66" s="142">
        <f t="shared" si="8"/>
        <v>0</v>
      </c>
      <c r="T66" s="142">
        <f t="shared" si="9"/>
        <v>0</v>
      </c>
      <c r="U66" s="142"/>
      <c r="V66" s="142"/>
      <c r="W66" s="88"/>
    </row>
    <row r="67" spans="2:63" s="151" customFormat="1" ht="25.5" x14ac:dyDescent="0.2">
      <c r="B67" s="135">
        <v>63</v>
      </c>
      <c r="C67" s="136" t="s">
        <v>108</v>
      </c>
      <c r="D67" s="149"/>
      <c r="E67" s="88">
        <v>6.56</v>
      </c>
      <c r="F67" s="88"/>
      <c r="G67" s="137">
        <v>93.75</v>
      </c>
      <c r="H67" s="137"/>
      <c r="I67" s="139"/>
      <c r="J67" s="174"/>
      <c r="K67" s="174"/>
      <c r="L67" s="174"/>
      <c r="M67" s="174"/>
      <c r="N67" s="174"/>
      <c r="O67" s="174"/>
      <c r="P67" s="139"/>
      <c r="Q67" s="140">
        <f t="shared" si="7"/>
        <v>9.9991666666666674</v>
      </c>
      <c r="R67" s="141"/>
      <c r="S67" s="142">
        <f t="shared" si="8"/>
        <v>0</v>
      </c>
      <c r="T67" s="142">
        <f t="shared" si="9"/>
        <v>0</v>
      </c>
      <c r="U67" s="142"/>
      <c r="V67" s="142"/>
      <c r="W67" s="150"/>
    </row>
    <row r="68" spans="2:63" s="151" customFormat="1" ht="25.5" x14ac:dyDescent="0.2">
      <c r="B68" s="135">
        <v>64</v>
      </c>
      <c r="C68" s="136" t="s">
        <v>160</v>
      </c>
      <c r="D68" s="149"/>
      <c r="E68" s="88"/>
      <c r="F68" s="88"/>
      <c r="G68" s="88">
        <v>6</v>
      </c>
      <c r="H68" s="88"/>
      <c r="I68" s="135"/>
      <c r="J68" s="174"/>
      <c r="K68" s="174"/>
      <c r="L68" s="174"/>
      <c r="M68" s="174"/>
      <c r="N68" s="174"/>
      <c r="O68" s="174"/>
      <c r="P68" s="137">
        <v>19</v>
      </c>
      <c r="Q68" s="140">
        <f t="shared" si="7"/>
        <v>0.5</v>
      </c>
      <c r="R68" s="141"/>
      <c r="S68" s="142">
        <f t="shared" si="8"/>
        <v>0</v>
      </c>
      <c r="T68" s="142">
        <f t="shared" si="9"/>
        <v>0</v>
      </c>
      <c r="U68" s="142"/>
      <c r="V68" s="142"/>
      <c r="W68" s="150" t="s">
        <v>161</v>
      </c>
    </row>
    <row r="69" spans="2:63" s="151" customFormat="1" ht="25.5" x14ac:dyDescent="0.2">
      <c r="B69" s="135">
        <v>65</v>
      </c>
      <c r="C69" s="136" t="s">
        <v>162</v>
      </c>
      <c r="D69" s="149"/>
      <c r="E69" s="88"/>
      <c r="F69" s="88"/>
      <c r="G69" s="88">
        <v>8</v>
      </c>
      <c r="H69" s="88"/>
      <c r="I69" s="135"/>
      <c r="J69" s="174"/>
      <c r="K69" s="174"/>
      <c r="L69" s="174"/>
      <c r="M69" s="174"/>
      <c r="N69" s="174"/>
      <c r="O69" s="174"/>
      <c r="P69" s="137">
        <v>28</v>
      </c>
      <c r="Q69" s="140">
        <f t="shared" si="7"/>
        <v>0.66666666666666663</v>
      </c>
      <c r="R69" s="141">
        <v>0.54</v>
      </c>
      <c r="S69" s="142">
        <f>Q69*R69</f>
        <v>0.36</v>
      </c>
      <c r="T69" s="142">
        <f t="shared" si="9"/>
        <v>4.32</v>
      </c>
      <c r="U69" s="142"/>
      <c r="V69" s="142"/>
      <c r="W69" s="150" t="s">
        <v>161</v>
      </c>
    </row>
    <row r="70" spans="2:63" s="151" customFormat="1" ht="25.5" x14ac:dyDescent="0.2">
      <c r="B70" s="135">
        <v>66</v>
      </c>
      <c r="C70" s="136" t="s">
        <v>163</v>
      </c>
      <c r="D70" s="149"/>
      <c r="E70" s="88"/>
      <c r="F70" s="88"/>
      <c r="G70" s="88">
        <v>11</v>
      </c>
      <c r="H70" s="88"/>
      <c r="I70" s="135"/>
      <c r="J70" s="174"/>
      <c r="K70" s="174"/>
      <c r="L70" s="174"/>
      <c r="M70" s="174"/>
      <c r="N70" s="174"/>
      <c r="O70" s="174"/>
      <c r="P70" s="137">
        <v>38</v>
      </c>
      <c r="Q70" s="140">
        <f t="shared" si="7"/>
        <v>0.91666666666666663</v>
      </c>
      <c r="R70" s="141"/>
      <c r="S70" s="142">
        <f t="shared" si="8"/>
        <v>0</v>
      </c>
      <c r="T70" s="142">
        <f t="shared" si="9"/>
        <v>0</v>
      </c>
      <c r="U70" s="142"/>
      <c r="V70" s="142"/>
      <c r="W70" s="150" t="s">
        <v>161</v>
      </c>
    </row>
    <row r="71" spans="2:63" s="151" customFormat="1" ht="25.5" x14ac:dyDescent="0.2">
      <c r="B71" s="135">
        <v>67</v>
      </c>
      <c r="C71" s="136" t="s">
        <v>164</v>
      </c>
      <c r="D71" s="149"/>
      <c r="E71" s="88"/>
      <c r="F71" s="88"/>
      <c r="G71" s="88">
        <v>14</v>
      </c>
      <c r="H71" s="88"/>
      <c r="I71" s="135"/>
      <c r="J71" s="174"/>
      <c r="K71" s="174"/>
      <c r="L71" s="174"/>
      <c r="M71" s="174"/>
      <c r="N71" s="174"/>
      <c r="O71" s="174"/>
      <c r="P71" s="137">
        <v>48</v>
      </c>
      <c r="Q71" s="140">
        <f t="shared" si="7"/>
        <v>1.1666666666666667</v>
      </c>
      <c r="R71" s="146"/>
      <c r="S71" s="142">
        <f t="shared" si="8"/>
        <v>0</v>
      </c>
      <c r="T71" s="142">
        <f t="shared" si="9"/>
        <v>0</v>
      </c>
      <c r="U71" s="142"/>
      <c r="V71" s="142"/>
      <c r="W71" s="150" t="s">
        <v>161</v>
      </c>
    </row>
    <row r="72" spans="2:63" s="151" customFormat="1" x14ac:dyDescent="0.2">
      <c r="Q72" s="216"/>
      <c r="R72" s="217"/>
      <c r="S72" s="152">
        <f>SUM(S5:S71)</f>
        <v>43.619444444444447</v>
      </c>
      <c r="T72" s="152">
        <f>SUM(T5:T71)</f>
        <v>523.43333333333339</v>
      </c>
      <c r="U72" s="170"/>
      <c r="V72" s="170"/>
      <c r="W72" s="107"/>
    </row>
    <row r="73" spans="2:63" s="151" customFormat="1" ht="24.75" customHeight="1" x14ac:dyDescent="0.2">
      <c r="Q73" s="214" t="s">
        <v>397</v>
      </c>
      <c r="R73" s="214"/>
      <c r="S73" s="147">
        <f>S72/8</f>
        <v>5.4524305555555559</v>
      </c>
      <c r="T73" s="147">
        <f>T72/8</f>
        <v>65.429166666666674</v>
      </c>
      <c r="U73" s="171"/>
      <c r="V73" s="171"/>
      <c r="W73" s="107"/>
      <c r="BC73" s="151">
        <v>0.35699999999999998</v>
      </c>
      <c r="BK73" s="151">
        <f>AU73*BC73/100</f>
        <v>0</v>
      </c>
    </row>
    <row r="74" spans="2:63" s="151" customFormat="1" ht="24.75" customHeight="1" x14ac:dyDescent="0.2">
      <c r="Q74" s="153"/>
      <c r="R74" s="153"/>
      <c r="S74" s="147"/>
      <c r="T74" s="147"/>
      <c r="U74" s="171"/>
      <c r="V74" s="171"/>
      <c r="W74" s="107"/>
    </row>
    <row r="75" spans="2:63" s="151" customFormat="1" ht="24.75" customHeight="1" x14ac:dyDescent="0.2">
      <c r="G75" s="218" t="s">
        <v>107</v>
      </c>
      <c r="H75" s="218"/>
      <c r="I75" s="218"/>
      <c r="J75" s="154"/>
      <c r="K75" s="154"/>
      <c r="L75" s="154"/>
      <c r="M75" s="154"/>
      <c r="N75" s="154"/>
      <c r="O75" s="154"/>
      <c r="P75" s="150"/>
      <c r="Q75" s="219" t="s">
        <v>165</v>
      </c>
      <c r="R75" s="219"/>
      <c r="S75" s="155">
        <f>T75/12</f>
        <v>2.7262152777777779</v>
      </c>
      <c r="T75" s="155">
        <f>T73/2</f>
        <v>32.714583333333337</v>
      </c>
      <c r="U75" s="170"/>
      <c r="V75" s="170"/>
      <c r="W75" s="107"/>
    </row>
    <row r="76" spans="2:63" x14ac:dyDescent="0.25">
      <c r="W76" s="107"/>
    </row>
    <row r="77" spans="2:63" x14ac:dyDescent="0.25">
      <c r="W77" s="107"/>
    </row>
    <row r="78" spans="2:63" x14ac:dyDescent="0.25">
      <c r="W78" s="107"/>
    </row>
    <row r="79" spans="2:63" x14ac:dyDescent="0.25">
      <c r="W79" s="107"/>
    </row>
    <row r="80" spans="2:63" x14ac:dyDescent="0.25">
      <c r="W80" s="107"/>
    </row>
    <row r="81" spans="23:23" x14ac:dyDescent="0.25">
      <c r="W81" s="107"/>
    </row>
    <row r="82" spans="23:23" x14ac:dyDescent="0.25">
      <c r="W82" s="107"/>
    </row>
    <row r="83" spans="23:23" x14ac:dyDescent="0.25">
      <c r="W83" s="107"/>
    </row>
    <row r="84" spans="23:23" x14ac:dyDescent="0.25">
      <c r="W84" s="107"/>
    </row>
    <row r="85" spans="23:23" x14ac:dyDescent="0.25">
      <c r="W85" s="107"/>
    </row>
    <row r="86" spans="23:23" x14ac:dyDescent="0.25">
      <c r="W86" s="107"/>
    </row>
    <row r="87" spans="23:23" x14ac:dyDescent="0.25">
      <c r="W87" s="107"/>
    </row>
    <row r="88" spans="23:23" x14ac:dyDescent="0.25">
      <c r="W88" s="107"/>
    </row>
    <row r="89" spans="23:23" x14ac:dyDescent="0.25">
      <c r="W89" s="107"/>
    </row>
    <row r="90" spans="23:23" x14ac:dyDescent="0.25">
      <c r="W90" s="107"/>
    </row>
    <row r="91" spans="23:23" x14ac:dyDescent="0.25">
      <c r="W91" s="107"/>
    </row>
    <row r="92" spans="23:23" x14ac:dyDescent="0.25">
      <c r="W92" s="107"/>
    </row>
    <row r="93" spans="23:23" x14ac:dyDescent="0.25">
      <c r="W93" s="107"/>
    </row>
    <row r="94" spans="23:23" x14ac:dyDescent="0.25">
      <c r="W94" s="107"/>
    </row>
    <row r="95" spans="23:23" x14ac:dyDescent="0.25">
      <c r="W95" s="107"/>
    </row>
    <row r="96" spans="23:23" x14ac:dyDescent="0.25">
      <c r="W96" s="107"/>
    </row>
    <row r="97" spans="23:63" x14ac:dyDescent="0.25">
      <c r="W97" s="107"/>
    </row>
    <row r="98" spans="23:63" x14ac:dyDescent="0.25">
      <c r="W98" s="107"/>
    </row>
    <row r="99" spans="23:63" x14ac:dyDescent="0.25">
      <c r="W99" s="107"/>
    </row>
    <row r="100" spans="23:63" x14ac:dyDescent="0.25">
      <c r="W100" s="107"/>
    </row>
    <row r="101" spans="23:63" x14ac:dyDescent="0.25">
      <c r="W101" s="107"/>
    </row>
    <row r="102" spans="23:63" x14ac:dyDescent="0.25">
      <c r="W102" s="107"/>
    </row>
    <row r="103" spans="23:63" x14ac:dyDescent="0.25">
      <c r="W103" s="107"/>
    </row>
    <row r="104" spans="23:63" x14ac:dyDescent="0.25">
      <c r="W104" s="107"/>
    </row>
    <row r="105" spans="23:63" x14ac:dyDescent="0.25">
      <c r="W105" s="107"/>
    </row>
    <row r="106" spans="23:63" x14ac:dyDescent="0.25">
      <c r="W106" s="107"/>
    </row>
    <row r="107" spans="23:63" x14ac:dyDescent="0.25">
      <c r="W107" s="107"/>
    </row>
    <row r="108" spans="23:63" x14ac:dyDescent="0.2">
      <c r="W108" s="107"/>
      <c r="BC108" s="151">
        <v>1</v>
      </c>
      <c r="BK108" s="151">
        <f>AU108*BC108</f>
        <v>0</v>
      </c>
    </row>
    <row r="109" spans="23:63" x14ac:dyDescent="0.25">
      <c r="W109" s="107"/>
    </row>
    <row r="110" spans="23:63" x14ac:dyDescent="0.25">
      <c r="W110" s="107"/>
    </row>
    <row r="111" spans="23:63" x14ac:dyDescent="0.25">
      <c r="W111" s="107"/>
    </row>
    <row r="112" spans="23:63" x14ac:dyDescent="0.25">
      <c r="W112" s="107"/>
    </row>
    <row r="113" spans="23:63" x14ac:dyDescent="0.25">
      <c r="W113" s="107"/>
    </row>
    <row r="114" spans="23:63" x14ac:dyDescent="0.25">
      <c r="W114" s="107"/>
    </row>
    <row r="115" spans="23:63" x14ac:dyDescent="0.25">
      <c r="W115" s="107"/>
    </row>
    <row r="116" spans="23:63" x14ac:dyDescent="0.2">
      <c r="W116" s="107"/>
      <c r="BC116" s="151">
        <v>2</v>
      </c>
      <c r="BK116" s="151">
        <f>AU116*BC116</f>
        <v>0</v>
      </c>
    </row>
    <row r="117" spans="23:63" x14ac:dyDescent="0.25">
      <c r="W117" s="107"/>
    </row>
    <row r="118" spans="23:63" x14ac:dyDescent="0.25">
      <c r="W118" s="107"/>
    </row>
    <row r="119" spans="23:63" x14ac:dyDescent="0.25">
      <c r="W119" s="107"/>
    </row>
    <row r="120" spans="23:63" x14ac:dyDescent="0.25">
      <c r="W120" s="107"/>
    </row>
    <row r="121" spans="23:63" x14ac:dyDescent="0.25">
      <c r="W121" s="107"/>
    </row>
    <row r="122" spans="23:63" x14ac:dyDescent="0.25">
      <c r="W122" s="107"/>
    </row>
    <row r="123" spans="23:63" x14ac:dyDescent="0.25">
      <c r="W123" s="107"/>
    </row>
    <row r="124" spans="23:63" x14ac:dyDescent="0.25">
      <c r="W124" s="107"/>
    </row>
    <row r="125" spans="23:63" x14ac:dyDescent="0.25">
      <c r="W125" s="107"/>
    </row>
    <row r="126" spans="23:63" x14ac:dyDescent="0.2">
      <c r="W126" s="107"/>
      <c r="BC126" s="151">
        <v>2</v>
      </c>
    </row>
    <row r="127" spans="23:63" x14ac:dyDescent="0.25">
      <c r="W127" s="107"/>
    </row>
    <row r="128" spans="23:63" x14ac:dyDescent="0.25">
      <c r="W128" s="107"/>
    </row>
    <row r="129" spans="23:55" x14ac:dyDescent="0.25">
      <c r="W129" s="107"/>
    </row>
    <row r="130" spans="23:55" x14ac:dyDescent="0.25">
      <c r="W130" s="107"/>
    </row>
    <row r="131" spans="23:55" x14ac:dyDescent="0.25">
      <c r="W131" s="107"/>
    </row>
    <row r="132" spans="23:55" x14ac:dyDescent="0.25">
      <c r="W132" s="107"/>
    </row>
    <row r="133" spans="23:55" x14ac:dyDescent="0.25">
      <c r="W133" s="107"/>
    </row>
    <row r="134" spans="23:55" x14ac:dyDescent="0.25">
      <c r="W134" s="107"/>
    </row>
    <row r="135" spans="23:55" x14ac:dyDescent="0.25">
      <c r="W135" s="107"/>
    </row>
    <row r="136" spans="23:55" x14ac:dyDescent="0.25">
      <c r="W136" s="107"/>
    </row>
    <row r="137" spans="23:55" x14ac:dyDescent="0.2">
      <c r="W137" s="107"/>
      <c r="BC137" s="151">
        <v>1</v>
      </c>
    </row>
    <row r="138" spans="23:55" x14ac:dyDescent="0.25">
      <c r="W138" s="107"/>
    </row>
    <row r="139" spans="23:55" x14ac:dyDescent="0.25">
      <c r="W139" s="107"/>
    </row>
    <row r="140" spans="23:55" x14ac:dyDescent="0.25">
      <c r="W140" s="107"/>
    </row>
    <row r="141" spans="23:55" x14ac:dyDescent="0.25">
      <c r="W141" s="107"/>
    </row>
    <row r="142" spans="23:55" ht="14.25" customHeight="1" x14ac:dyDescent="0.25">
      <c r="W142" s="107"/>
    </row>
    <row r="143" spans="23:55" x14ac:dyDescent="0.25">
      <c r="W143" s="107"/>
    </row>
    <row r="144" spans="23:55" x14ac:dyDescent="0.25">
      <c r="W144" s="107"/>
    </row>
    <row r="145" spans="23:70" x14ac:dyDescent="0.25">
      <c r="W145" s="107"/>
    </row>
    <row r="146" spans="23:70" x14ac:dyDescent="0.25">
      <c r="W146" s="107"/>
    </row>
    <row r="147" spans="23:70" x14ac:dyDescent="0.2">
      <c r="W147" s="107"/>
      <c r="BK147" s="157" t="e">
        <f>BK137+BK126+BK116+#REF!+BK73+BK108</f>
        <v>#REF!</v>
      </c>
      <c r="BL147" s="157"/>
      <c r="BM147" s="157"/>
      <c r="BN147" s="157"/>
      <c r="BO147" s="157"/>
      <c r="BP147" s="157"/>
      <c r="BQ147" s="157"/>
      <c r="BR147" s="157"/>
    </row>
    <row r="148" spans="23:70" x14ac:dyDescent="0.25">
      <c r="W148" s="107"/>
    </row>
    <row r="149" spans="23:70" x14ac:dyDescent="0.2">
      <c r="W149" s="107"/>
      <c r="BC149" s="227" t="s">
        <v>166</v>
      </c>
      <c r="BD149" s="227"/>
      <c r="BE149" s="227"/>
      <c r="BF149" s="227"/>
      <c r="BG149" s="227"/>
      <c r="BH149" s="227"/>
      <c r="BI149" s="227"/>
      <c r="BJ149" s="227"/>
      <c r="BK149" s="228" t="e">
        <f>BK150/12</f>
        <v>#REF!</v>
      </c>
      <c r="BL149" s="228"/>
      <c r="BM149" s="228"/>
      <c r="BN149" s="228"/>
      <c r="BO149" s="228"/>
      <c r="BP149" s="228"/>
      <c r="BQ149" s="228"/>
      <c r="BR149" s="228"/>
    </row>
    <row r="150" spans="23:70" x14ac:dyDescent="0.2">
      <c r="W150" s="107"/>
      <c r="BC150" s="227" t="s">
        <v>167</v>
      </c>
      <c r="BD150" s="227"/>
      <c r="BE150" s="227"/>
      <c r="BF150" s="227"/>
      <c r="BG150" s="227"/>
      <c r="BH150" s="227"/>
      <c r="BI150" s="227"/>
      <c r="BJ150" s="227"/>
      <c r="BK150" s="228" t="e">
        <f>BK147*18000</f>
        <v>#REF!</v>
      </c>
      <c r="BL150" s="228"/>
      <c r="BM150" s="228"/>
      <c r="BN150" s="228"/>
      <c r="BO150" s="228"/>
      <c r="BP150" s="228"/>
      <c r="BQ150" s="228"/>
      <c r="BR150" s="228"/>
    </row>
    <row r="151" spans="23:70" x14ac:dyDescent="0.25">
      <c r="W151" s="107"/>
    </row>
    <row r="152" spans="23:70" x14ac:dyDescent="0.25">
      <c r="W152" s="107"/>
    </row>
    <row r="153" spans="23:70" x14ac:dyDescent="0.25">
      <c r="W153" s="107"/>
    </row>
    <row r="154" spans="23:70" x14ac:dyDescent="0.25">
      <c r="W154" s="107"/>
    </row>
    <row r="155" spans="23:70" x14ac:dyDescent="0.25">
      <c r="W155" s="107"/>
    </row>
    <row r="156" spans="23:70" x14ac:dyDescent="0.25">
      <c r="W156" s="107"/>
    </row>
    <row r="157" spans="23:70" x14ac:dyDescent="0.25">
      <c r="W157" s="107"/>
    </row>
    <row r="158" spans="23:70" x14ac:dyDescent="0.25">
      <c r="W158" s="107"/>
    </row>
    <row r="159" spans="23:70" x14ac:dyDescent="0.25">
      <c r="W159" s="107"/>
    </row>
    <row r="160" spans="23:70" x14ac:dyDescent="0.25">
      <c r="W160" s="107"/>
    </row>
    <row r="161" spans="23:23" x14ac:dyDescent="0.25">
      <c r="W161" s="107"/>
    </row>
    <row r="162" spans="23:23" x14ac:dyDescent="0.25">
      <c r="W162" s="107"/>
    </row>
    <row r="163" spans="23:23" x14ac:dyDescent="0.25">
      <c r="W163" s="107"/>
    </row>
    <row r="164" spans="23:23" x14ac:dyDescent="0.25">
      <c r="W164" s="107"/>
    </row>
    <row r="165" spans="23:23" x14ac:dyDescent="0.25">
      <c r="W165" s="107"/>
    </row>
    <row r="166" spans="23:23" x14ac:dyDescent="0.25">
      <c r="W166" s="107"/>
    </row>
    <row r="167" spans="23:23" x14ac:dyDescent="0.25">
      <c r="W167" s="107"/>
    </row>
    <row r="168" spans="23:23" x14ac:dyDescent="0.25">
      <c r="W168" s="107"/>
    </row>
    <row r="169" spans="23:23" x14ac:dyDescent="0.25">
      <c r="W169" s="107"/>
    </row>
    <row r="170" spans="23:23" x14ac:dyDescent="0.25">
      <c r="W170" s="107"/>
    </row>
    <row r="171" spans="23:23" x14ac:dyDescent="0.25">
      <c r="W171" s="107"/>
    </row>
    <row r="172" spans="23:23" x14ac:dyDescent="0.25">
      <c r="W172" s="107"/>
    </row>
    <row r="173" spans="23:23" x14ac:dyDescent="0.25">
      <c r="W173" s="107"/>
    </row>
    <row r="174" spans="23:23" ht="15" customHeight="1" x14ac:dyDescent="0.25">
      <c r="W174" s="107"/>
    </row>
    <row r="175" spans="23:23" ht="15" customHeight="1" x14ac:dyDescent="0.25">
      <c r="W175" s="107"/>
    </row>
    <row r="176" spans="23:23" ht="15" customHeight="1" x14ac:dyDescent="0.25">
      <c r="W176" s="107"/>
    </row>
    <row r="177" spans="23:23" ht="15" customHeight="1" x14ac:dyDescent="0.25">
      <c r="W177" s="107"/>
    </row>
    <row r="178" spans="23:23" ht="15" customHeight="1" x14ac:dyDescent="0.25">
      <c r="W178" s="107"/>
    </row>
    <row r="179" spans="23:23" ht="15" customHeight="1" x14ac:dyDescent="0.25">
      <c r="W179" s="107"/>
    </row>
    <row r="180" spans="23:23" ht="15" customHeight="1" x14ac:dyDescent="0.25">
      <c r="W180" s="107"/>
    </row>
    <row r="181" spans="23:23" ht="15" customHeight="1" x14ac:dyDescent="0.25">
      <c r="W181" s="107"/>
    </row>
    <row r="182" spans="23:23" ht="15" customHeight="1" x14ac:dyDescent="0.25">
      <c r="W182" s="107"/>
    </row>
    <row r="183" spans="23:23" ht="15" customHeight="1" x14ac:dyDescent="0.25">
      <c r="W183" s="107"/>
    </row>
    <row r="184" spans="23:23" ht="15" customHeight="1" x14ac:dyDescent="0.25">
      <c r="W184" s="107"/>
    </row>
    <row r="185" spans="23:23" ht="15" customHeight="1" x14ac:dyDescent="0.25">
      <c r="W185" s="107"/>
    </row>
    <row r="186" spans="23:23" ht="15" customHeight="1" x14ac:dyDescent="0.25">
      <c r="W186" s="107"/>
    </row>
    <row r="187" spans="23:23" ht="15" customHeight="1" x14ac:dyDescent="0.25">
      <c r="W187" s="107"/>
    </row>
    <row r="188" spans="23:23" ht="15" customHeight="1" x14ac:dyDescent="0.25">
      <c r="W188" s="107"/>
    </row>
    <row r="189" spans="23:23" ht="15" customHeight="1" x14ac:dyDescent="0.25">
      <c r="W189" s="107"/>
    </row>
    <row r="190" spans="23:23" ht="15" customHeight="1" x14ac:dyDescent="0.25">
      <c r="W190" s="107"/>
    </row>
    <row r="191" spans="23:23" ht="15" customHeight="1" x14ac:dyDescent="0.25">
      <c r="W191" s="107"/>
    </row>
    <row r="192" spans="23:23" ht="15" customHeight="1" x14ac:dyDescent="0.25">
      <c r="W192" s="107"/>
    </row>
    <row r="193" spans="23:23" ht="15" customHeight="1" x14ac:dyDescent="0.25">
      <c r="W193" s="107"/>
    </row>
    <row r="194" spans="23:23" ht="15" customHeight="1" x14ac:dyDescent="0.25">
      <c r="W194" s="107"/>
    </row>
    <row r="195" spans="23:23" ht="23.25" customHeight="1" x14ac:dyDescent="0.25">
      <c r="W195" s="107"/>
    </row>
    <row r="196" spans="23:23" ht="23.25" customHeight="1" x14ac:dyDescent="0.25">
      <c r="W196" s="107"/>
    </row>
    <row r="197" spans="23:23" ht="23.25" customHeight="1" x14ac:dyDescent="0.25">
      <c r="W197" s="107"/>
    </row>
    <row r="198" spans="23:23" ht="23.25" customHeight="1" x14ac:dyDescent="0.25">
      <c r="W198" s="107"/>
    </row>
    <row r="199" spans="23:23" ht="23.25" customHeight="1" x14ac:dyDescent="0.25">
      <c r="W199" s="107"/>
    </row>
    <row r="200" spans="23:23" ht="23.25" customHeight="1" x14ac:dyDescent="0.25">
      <c r="W200" s="107"/>
    </row>
    <row r="201" spans="23:23" ht="23.25" customHeight="1" x14ac:dyDescent="0.25">
      <c r="W201" s="107"/>
    </row>
    <row r="202" spans="23:23" ht="23.25" customHeight="1" x14ac:dyDescent="0.25">
      <c r="W202" s="107"/>
    </row>
    <row r="203" spans="23:23" ht="23.25" customHeight="1" x14ac:dyDescent="0.25">
      <c r="W203" s="107"/>
    </row>
    <row r="204" spans="23:23" ht="29.25" customHeight="1" x14ac:dyDescent="0.25">
      <c r="W204" s="107"/>
    </row>
    <row r="205" spans="23:23" ht="23.25" customHeight="1" x14ac:dyDescent="0.25">
      <c r="W205" s="107"/>
    </row>
    <row r="206" spans="23:23" ht="27" customHeight="1" x14ac:dyDescent="0.25">
      <c r="W206" s="107"/>
    </row>
    <row r="207" spans="23:23" ht="23.25" customHeight="1" x14ac:dyDescent="0.25">
      <c r="W207" s="107"/>
    </row>
    <row r="208" spans="23:23" ht="23.25" customHeight="1" x14ac:dyDescent="0.25">
      <c r="W208" s="107"/>
    </row>
    <row r="209" spans="23:23" ht="29.25" customHeight="1" x14ac:dyDescent="0.25">
      <c r="W209" s="107"/>
    </row>
    <row r="210" spans="23:23" ht="23.25" customHeight="1" x14ac:dyDescent="0.25">
      <c r="W210" s="107"/>
    </row>
    <row r="211" spans="23:23" ht="23.25" customHeight="1" x14ac:dyDescent="0.25">
      <c r="W211" s="107"/>
    </row>
    <row r="212" spans="23:23" ht="23.25" customHeight="1" x14ac:dyDescent="0.25">
      <c r="W212" s="107"/>
    </row>
    <row r="213" spans="23:23" ht="23.25" customHeight="1" x14ac:dyDescent="0.25">
      <c r="W213" s="107"/>
    </row>
    <row r="214" spans="23:23" ht="23.25" customHeight="1" x14ac:dyDescent="0.25">
      <c r="W214" s="107"/>
    </row>
    <row r="215" spans="23:23" ht="23.25" customHeight="1" x14ac:dyDescent="0.25">
      <c r="W215" s="107"/>
    </row>
    <row r="216" spans="23:23" ht="23.25" customHeight="1" x14ac:dyDescent="0.25">
      <c r="W216" s="107"/>
    </row>
    <row r="217" spans="23:23" ht="23.25" customHeight="1" x14ac:dyDescent="0.25">
      <c r="W217" s="107"/>
    </row>
    <row r="218" spans="23:23" ht="23.25" customHeight="1" x14ac:dyDescent="0.25">
      <c r="W218" s="107"/>
    </row>
    <row r="219" spans="23:23" ht="23.25" customHeight="1" x14ac:dyDescent="0.25">
      <c r="W219" s="107"/>
    </row>
    <row r="220" spans="23:23" ht="23.25" customHeight="1" x14ac:dyDescent="0.25">
      <c r="W220" s="107"/>
    </row>
    <row r="221" spans="23:23" ht="23.25" customHeight="1" x14ac:dyDescent="0.25">
      <c r="W221" s="107"/>
    </row>
    <row r="222" spans="23:23" ht="23.25" customHeight="1" x14ac:dyDescent="0.25">
      <c r="W222" s="107"/>
    </row>
    <row r="223" spans="23:23" ht="23.25" customHeight="1" x14ac:dyDescent="0.25">
      <c r="W223" s="107"/>
    </row>
    <row r="224" spans="23:23" ht="23.25" customHeight="1" x14ac:dyDescent="0.25">
      <c r="W224" s="107"/>
    </row>
    <row r="225" spans="23:23" ht="23.25" customHeight="1" x14ac:dyDescent="0.25">
      <c r="W225" s="107"/>
    </row>
    <row r="226" spans="23:23" ht="23.25" customHeight="1" x14ac:dyDescent="0.25">
      <c r="W226" s="107"/>
    </row>
    <row r="227" spans="23:23" ht="23.25" customHeight="1" x14ac:dyDescent="0.25">
      <c r="W227" s="107"/>
    </row>
    <row r="228" spans="23:23" ht="23.25" customHeight="1" x14ac:dyDescent="0.25">
      <c r="W228" s="107"/>
    </row>
    <row r="229" spans="23:23" ht="23.25" customHeight="1" x14ac:dyDescent="0.25">
      <c r="W229" s="107"/>
    </row>
    <row r="230" spans="23:23" ht="23.25" customHeight="1" x14ac:dyDescent="0.25">
      <c r="W230" s="107"/>
    </row>
    <row r="231" spans="23:23" ht="23.25" customHeight="1" x14ac:dyDescent="0.25">
      <c r="W231" s="107"/>
    </row>
    <row r="232" spans="23:23" ht="23.25" customHeight="1" x14ac:dyDescent="0.25">
      <c r="W232" s="107"/>
    </row>
    <row r="233" spans="23:23" ht="23.25" customHeight="1" x14ac:dyDescent="0.25">
      <c r="W233" s="107"/>
    </row>
    <row r="234" spans="23:23" ht="23.25" customHeight="1" x14ac:dyDescent="0.25">
      <c r="W234" s="107"/>
    </row>
    <row r="235" spans="23:23" ht="23.25" customHeight="1" x14ac:dyDescent="0.25">
      <c r="W235" s="107"/>
    </row>
    <row r="236" spans="23:23" ht="23.25" customHeight="1" x14ac:dyDescent="0.25">
      <c r="W236" s="107"/>
    </row>
    <row r="237" spans="23:23" ht="23.25" customHeight="1" x14ac:dyDescent="0.25">
      <c r="W237" s="107"/>
    </row>
    <row r="238" spans="23:23" ht="23.25" customHeight="1" x14ac:dyDescent="0.25">
      <c r="W238" s="107"/>
    </row>
    <row r="239" spans="23:23" ht="23.25" customHeight="1" x14ac:dyDescent="0.25">
      <c r="W239" s="107"/>
    </row>
    <row r="240" spans="23:23" ht="23.25" customHeight="1" x14ac:dyDescent="0.25">
      <c r="W240" s="107"/>
    </row>
    <row r="241" spans="23:23" ht="23.25" customHeight="1" x14ac:dyDescent="0.25">
      <c r="W241" s="107"/>
    </row>
    <row r="242" spans="23:23" ht="23.25" customHeight="1" x14ac:dyDescent="0.25">
      <c r="W242" s="107"/>
    </row>
    <row r="243" spans="23:23" ht="23.25" customHeight="1" x14ac:dyDescent="0.25">
      <c r="W243" s="107"/>
    </row>
    <row r="244" spans="23:23" ht="23.25" customHeight="1" x14ac:dyDescent="0.25">
      <c r="W244" s="107"/>
    </row>
    <row r="245" spans="23:23" ht="23.25" customHeight="1" x14ac:dyDescent="0.25">
      <c r="W245" s="107"/>
    </row>
    <row r="246" spans="23:23" ht="23.25" customHeight="1" x14ac:dyDescent="0.25">
      <c r="W246" s="107"/>
    </row>
    <row r="247" spans="23:23" ht="23.25" customHeight="1" x14ac:dyDescent="0.25">
      <c r="W247" s="107"/>
    </row>
    <row r="248" spans="23:23" ht="23.25" customHeight="1" x14ac:dyDescent="0.25">
      <c r="W248" s="107"/>
    </row>
    <row r="249" spans="23:23" ht="23.25" customHeight="1" x14ac:dyDescent="0.25">
      <c r="W249" s="107"/>
    </row>
    <row r="250" spans="23:23" ht="23.25" customHeight="1" x14ac:dyDescent="0.25">
      <c r="W250" s="107"/>
    </row>
    <row r="251" spans="23:23" ht="11.25" customHeight="1" x14ac:dyDescent="0.25"/>
    <row r="252" spans="23:23" ht="11.25" customHeight="1" x14ac:dyDescent="0.25"/>
    <row r="253" spans="23:23" ht="11.25" customHeight="1" x14ac:dyDescent="0.25"/>
    <row r="254" spans="23:23" ht="11.25" customHeight="1" x14ac:dyDescent="0.25"/>
    <row r="255" spans="23:23" ht="11.25" customHeight="1" x14ac:dyDescent="0.25"/>
    <row r="256" spans="23:23" ht="11.25" customHeight="1" x14ac:dyDescent="0.25"/>
    <row r="257" ht="11.25" customHeight="1" x14ac:dyDescent="0.25"/>
    <row r="258" ht="11.25" customHeight="1" x14ac:dyDescent="0.25"/>
    <row r="259" ht="11.25" customHeight="1" x14ac:dyDescent="0.25"/>
    <row r="260" ht="11.25" customHeight="1" x14ac:dyDescent="0.25"/>
    <row r="261" ht="11.25" customHeight="1" x14ac:dyDescent="0.25"/>
    <row r="262" ht="11.25" customHeight="1" x14ac:dyDescent="0.25"/>
    <row r="263" ht="11.25" customHeight="1" x14ac:dyDescent="0.25"/>
    <row r="264" ht="11.25" customHeight="1" x14ac:dyDescent="0.25"/>
    <row r="265" ht="11.25" customHeight="1" x14ac:dyDescent="0.25"/>
    <row r="266" ht="11.25" customHeight="1" x14ac:dyDescent="0.25"/>
    <row r="267" ht="11.25" customHeight="1" x14ac:dyDescent="0.25"/>
    <row r="268" ht="11.25" customHeight="1" x14ac:dyDescent="0.25"/>
    <row r="269" ht="11.25" customHeight="1" x14ac:dyDescent="0.25"/>
    <row r="270" ht="11.25" customHeight="1" x14ac:dyDescent="0.25"/>
    <row r="271" ht="11.25" customHeight="1" x14ac:dyDescent="0.25"/>
    <row r="272" ht="11.25" customHeight="1" x14ac:dyDescent="0.25"/>
    <row r="273" ht="11.25" customHeight="1" x14ac:dyDescent="0.25"/>
    <row r="274" ht="11.25" customHeight="1" x14ac:dyDescent="0.25"/>
    <row r="275" ht="11.25" customHeight="1" x14ac:dyDescent="0.25"/>
    <row r="276" ht="11.25" customHeight="1" x14ac:dyDescent="0.25"/>
    <row r="277" ht="11.25" customHeight="1" x14ac:dyDescent="0.25"/>
    <row r="278" ht="11.25" customHeight="1" x14ac:dyDescent="0.25"/>
    <row r="279" ht="11.25" customHeight="1" x14ac:dyDescent="0.25"/>
    <row r="280" ht="11.25" customHeight="1" x14ac:dyDescent="0.25"/>
    <row r="281" ht="11.25" customHeight="1" x14ac:dyDescent="0.25"/>
    <row r="282" ht="11.25" customHeight="1" x14ac:dyDescent="0.25"/>
    <row r="283" ht="11.25" customHeight="1" x14ac:dyDescent="0.25"/>
    <row r="284" ht="11.25" customHeight="1" x14ac:dyDescent="0.25"/>
    <row r="285" ht="11.25" customHeight="1" x14ac:dyDescent="0.25"/>
    <row r="286" ht="11.25" customHeight="1" x14ac:dyDescent="0.25"/>
    <row r="287" ht="11.25" customHeight="1" x14ac:dyDescent="0.25"/>
    <row r="288" ht="11.25" customHeight="1" x14ac:dyDescent="0.25"/>
    <row r="289" ht="11.25" customHeight="1" x14ac:dyDescent="0.25"/>
    <row r="290" ht="11.25" customHeight="1" x14ac:dyDescent="0.25"/>
    <row r="291" ht="11.25" customHeight="1" x14ac:dyDescent="0.25"/>
    <row r="292" ht="11.25" customHeight="1" x14ac:dyDescent="0.25"/>
    <row r="293" ht="11.25" customHeight="1" x14ac:dyDescent="0.25"/>
    <row r="294" ht="11.25" customHeight="1" x14ac:dyDescent="0.25"/>
    <row r="295" ht="11.25" customHeight="1" x14ac:dyDescent="0.25"/>
    <row r="296" ht="11.25" customHeight="1" x14ac:dyDescent="0.25"/>
    <row r="297" ht="11.25" customHeight="1" x14ac:dyDescent="0.25"/>
    <row r="298" ht="11.25" customHeight="1" x14ac:dyDescent="0.25"/>
    <row r="299" ht="11.25" customHeight="1" x14ac:dyDescent="0.25"/>
    <row r="300" ht="11.25" customHeight="1" x14ac:dyDescent="0.25"/>
    <row r="301" ht="11.25" customHeight="1" x14ac:dyDescent="0.25"/>
    <row r="302" ht="11.25" customHeight="1" x14ac:dyDescent="0.25"/>
    <row r="303" ht="11.25" customHeight="1" x14ac:dyDescent="0.25"/>
    <row r="304" ht="11.25" customHeight="1" x14ac:dyDescent="0.25"/>
    <row r="305" ht="11.25" customHeight="1" x14ac:dyDescent="0.25"/>
    <row r="306" ht="11.25" customHeight="1" x14ac:dyDescent="0.25"/>
    <row r="307" ht="11.25" customHeight="1" x14ac:dyDescent="0.25"/>
    <row r="308" ht="11.25" customHeight="1" x14ac:dyDescent="0.25"/>
    <row r="309" ht="11.25" customHeight="1" x14ac:dyDescent="0.25"/>
    <row r="310" ht="11.25" customHeight="1" x14ac:dyDescent="0.25"/>
    <row r="311" ht="11.25" customHeight="1" x14ac:dyDescent="0.25"/>
    <row r="312" ht="11.25" customHeight="1" x14ac:dyDescent="0.25"/>
    <row r="313" ht="11.25" customHeight="1" x14ac:dyDescent="0.25"/>
    <row r="314" ht="11.25" customHeight="1" x14ac:dyDescent="0.25"/>
    <row r="315" ht="11.25" customHeight="1" x14ac:dyDescent="0.25"/>
    <row r="316" ht="11.25" customHeight="1" x14ac:dyDescent="0.25"/>
    <row r="317" ht="11.25" customHeight="1" x14ac:dyDescent="0.25"/>
    <row r="318" ht="11.25" customHeight="1" x14ac:dyDescent="0.25"/>
    <row r="319" ht="11.25" customHeight="1" x14ac:dyDescent="0.25"/>
    <row r="320" ht="11.25" customHeight="1" x14ac:dyDescent="0.25"/>
    <row r="321" ht="11.25" customHeight="1" x14ac:dyDescent="0.25"/>
    <row r="322" ht="11.25" customHeight="1" x14ac:dyDescent="0.25"/>
    <row r="323" ht="11.25" customHeight="1" x14ac:dyDescent="0.25"/>
    <row r="324" ht="11.25" customHeight="1" x14ac:dyDescent="0.25"/>
    <row r="325" ht="11.25" customHeight="1" x14ac:dyDescent="0.25"/>
    <row r="326" ht="11.25" customHeight="1" x14ac:dyDescent="0.25"/>
    <row r="327" ht="11.25" customHeight="1" x14ac:dyDescent="0.25"/>
    <row r="328" ht="11.25" customHeight="1" x14ac:dyDescent="0.25"/>
    <row r="329" ht="11.25" customHeight="1" x14ac:dyDescent="0.25"/>
    <row r="330" ht="11.25" customHeight="1" x14ac:dyDescent="0.25"/>
    <row r="331" ht="11.25" customHeight="1" x14ac:dyDescent="0.25"/>
    <row r="332" ht="11.25" customHeight="1" x14ac:dyDescent="0.25"/>
    <row r="333" ht="11.25" customHeight="1" x14ac:dyDescent="0.25"/>
    <row r="334" ht="11.25" customHeight="1" x14ac:dyDescent="0.25"/>
    <row r="335" ht="11.25" customHeight="1" x14ac:dyDescent="0.25"/>
    <row r="336" ht="11.25" customHeight="1" x14ac:dyDescent="0.25"/>
    <row r="337" ht="11.25" customHeight="1" x14ac:dyDescent="0.25"/>
    <row r="338" ht="11.25" customHeight="1" x14ac:dyDescent="0.25"/>
    <row r="339" ht="11.25" customHeight="1" x14ac:dyDescent="0.25"/>
    <row r="340" ht="11.25" customHeight="1" x14ac:dyDescent="0.25"/>
    <row r="341" ht="11.25" customHeight="1" x14ac:dyDescent="0.25"/>
    <row r="342" ht="11.25" customHeight="1" x14ac:dyDescent="0.25"/>
    <row r="343" ht="11.25" customHeight="1" x14ac:dyDescent="0.25"/>
    <row r="344" ht="11.25" customHeight="1" x14ac:dyDescent="0.25"/>
    <row r="345" ht="11.25" customHeight="1" x14ac:dyDescent="0.25"/>
    <row r="346" ht="11.25" customHeight="1" x14ac:dyDescent="0.25"/>
    <row r="347" ht="11.25" customHeight="1" x14ac:dyDescent="0.25"/>
    <row r="348" ht="11.25" customHeight="1" x14ac:dyDescent="0.25"/>
    <row r="349" ht="11.25" customHeight="1" x14ac:dyDescent="0.25"/>
    <row r="350" ht="11.25" customHeight="1" x14ac:dyDescent="0.25"/>
    <row r="351" ht="11.25" customHeight="1" x14ac:dyDescent="0.25"/>
    <row r="352"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row r="382" ht="11.25" customHeight="1" x14ac:dyDescent="0.25"/>
    <row r="383" ht="11.25" customHeight="1" x14ac:dyDescent="0.25"/>
    <row r="384" ht="11.25" customHeight="1" x14ac:dyDescent="0.25"/>
    <row r="385" ht="11.25" customHeight="1" x14ac:dyDescent="0.25"/>
    <row r="386" ht="11.25" customHeight="1" x14ac:dyDescent="0.25"/>
    <row r="387" ht="11.25" customHeight="1" x14ac:dyDescent="0.25"/>
    <row r="388" ht="11.25" customHeight="1" x14ac:dyDescent="0.25"/>
    <row r="389" ht="11.25" customHeight="1" x14ac:dyDescent="0.25"/>
    <row r="390" ht="11.25" customHeight="1" x14ac:dyDescent="0.25"/>
    <row r="391" ht="11.25" customHeight="1" x14ac:dyDescent="0.25"/>
    <row r="392" ht="11.25" customHeight="1" x14ac:dyDescent="0.25"/>
    <row r="393" ht="11.25" customHeight="1" x14ac:dyDescent="0.25"/>
    <row r="394" ht="11.25" customHeight="1" x14ac:dyDescent="0.25"/>
    <row r="395" ht="11.25" customHeight="1" x14ac:dyDescent="0.25"/>
    <row r="396" ht="11.25" customHeight="1" x14ac:dyDescent="0.25"/>
    <row r="397" ht="11.25" customHeight="1" x14ac:dyDescent="0.25"/>
    <row r="398" ht="11.25" customHeight="1" x14ac:dyDescent="0.25"/>
    <row r="399" ht="11.25" customHeight="1" x14ac:dyDescent="0.25"/>
    <row r="400" ht="11.25" customHeight="1" x14ac:dyDescent="0.25"/>
    <row r="401" ht="11.25" customHeight="1" x14ac:dyDescent="0.25"/>
    <row r="402" ht="11.25" customHeight="1" x14ac:dyDescent="0.25"/>
    <row r="403" ht="11.25" customHeight="1" x14ac:dyDescent="0.25"/>
    <row r="404" ht="11.25" customHeight="1" x14ac:dyDescent="0.25"/>
    <row r="405" ht="11.25" customHeight="1" x14ac:dyDescent="0.25"/>
    <row r="406" ht="11.25" customHeight="1" x14ac:dyDescent="0.25"/>
    <row r="407" ht="11.25" customHeight="1" x14ac:dyDescent="0.25"/>
    <row r="408" ht="11.25" customHeight="1" x14ac:dyDescent="0.25"/>
    <row r="409" ht="11.25" customHeight="1" x14ac:dyDescent="0.25"/>
    <row r="410" ht="11.25" customHeight="1" x14ac:dyDescent="0.25"/>
    <row r="411" ht="11.25" customHeight="1" x14ac:dyDescent="0.25"/>
    <row r="412" ht="11.25" customHeight="1" x14ac:dyDescent="0.25"/>
    <row r="413" ht="11.25" customHeight="1" x14ac:dyDescent="0.25"/>
    <row r="414" ht="11.25" customHeight="1" x14ac:dyDescent="0.25"/>
    <row r="415" ht="11.25" customHeight="1" x14ac:dyDescent="0.25"/>
    <row r="416" ht="11.25" customHeight="1" x14ac:dyDescent="0.25"/>
    <row r="417" ht="11.25" customHeight="1" x14ac:dyDescent="0.25"/>
    <row r="418" ht="11.25" customHeight="1" x14ac:dyDescent="0.25"/>
    <row r="419" ht="11.25" customHeight="1" x14ac:dyDescent="0.25"/>
    <row r="420" ht="11.25" customHeight="1" x14ac:dyDescent="0.25"/>
    <row r="421" ht="11.25" customHeight="1" x14ac:dyDescent="0.25"/>
    <row r="422" ht="11.25" customHeight="1" x14ac:dyDescent="0.25"/>
    <row r="423" ht="11.25" customHeight="1" x14ac:dyDescent="0.25"/>
    <row r="424" ht="11.25" customHeight="1" x14ac:dyDescent="0.25"/>
    <row r="425" ht="11.25" customHeight="1" x14ac:dyDescent="0.25"/>
    <row r="426" ht="11.25" customHeight="1" x14ac:dyDescent="0.25"/>
    <row r="427" ht="11.25" customHeight="1" x14ac:dyDescent="0.25"/>
    <row r="428" ht="11.25" customHeight="1" x14ac:dyDescent="0.25"/>
    <row r="429" ht="11.25" customHeight="1" x14ac:dyDescent="0.25"/>
    <row r="430" ht="11.25" customHeight="1" x14ac:dyDescent="0.25"/>
    <row r="431" ht="11.25" customHeight="1" x14ac:dyDescent="0.25"/>
    <row r="432" ht="11.25" customHeight="1" x14ac:dyDescent="0.25"/>
    <row r="433" ht="11.25" customHeight="1" x14ac:dyDescent="0.25"/>
    <row r="434" ht="11.25" customHeight="1" x14ac:dyDescent="0.25"/>
    <row r="435" ht="11.25" customHeight="1" x14ac:dyDescent="0.25"/>
    <row r="436" ht="11.25" customHeight="1" x14ac:dyDescent="0.25"/>
    <row r="437" ht="11.25" customHeight="1" x14ac:dyDescent="0.25"/>
    <row r="438" ht="11.25" customHeight="1" x14ac:dyDescent="0.25"/>
    <row r="439" ht="11.25" customHeight="1" x14ac:dyDescent="0.25"/>
    <row r="440" ht="11.25" customHeight="1" x14ac:dyDescent="0.25"/>
    <row r="441" ht="11.25" customHeight="1" x14ac:dyDescent="0.25"/>
    <row r="442" ht="11.25" customHeight="1" x14ac:dyDescent="0.25"/>
    <row r="443" ht="11.25" customHeight="1" x14ac:dyDescent="0.25"/>
    <row r="444" ht="11.25" customHeight="1" x14ac:dyDescent="0.25"/>
    <row r="445" ht="11.25" customHeight="1" x14ac:dyDescent="0.25"/>
    <row r="446" ht="11.25" customHeight="1" x14ac:dyDescent="0.25"/>
    <row r="447" ht="11.25" customHeight="1" x14ac:dyDescent="0.25"/>
    <row r="448"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row r="495" ht="11.25" customHeight="1" x14ac:dyDescent="0.25"/>
    <row r="496" ht="11.25" customHeight="1" x14ac:dyDescent="0.25"/>
    <row r="497" ht="11.25" customHeight="1" x14ac:dyDescent="0.25"/>
    <row r="498" ht="11.25" customHeight="1" x14ac:dyDescent="0.25"/>
    <row r="499" ht="11.25" customHeight="1" x14ac:dyDescent="0.25"/>
    <row r="500" ht="11.25" customHeight="1" x14ac:dyDescent="0.25"/>
    <row r="501" ht="11.25" customHeight="1" x14ac:dyDescent="0.25"/>
    <row r="502" ht="11.25" customHeight="1" x14ac:dyDescent="0.25"/>
    <row r="503" ht="11.25" customHeight="1" x14ac:dyDescent="0.25"/>
    <row r="504" ht="11.25" customHeight="1" x14ac:dyDescent="0.25"/>
    <row r="505" ht="11.25" customHeight="1" x14ac:dyDescent="0.25"/>
    <row r="506" ht="11.25" customHeight="1" x14ac:dyDescent="0.25"/>
    <row r="507" ht="11.25" customHeight="1" x14ac:dyDescent="0.25"/>
    <row r="508" ht="11.25" customHeight="1" x14ac:dyDescent="0.25"/>
    <row r="509" ht="11.25" customHeight="1" x14ac:dyDescent="0.25"/>
    <row r="510" ht="11.25" customHeight="1" x14ac:dyDescent="0.25"/>
    <row r="511" ht="11.25" customHeight="1" x14ac:dyDescent="0.25"/>
    <row r="512" ht="11.25" customHeight="1" x14ac:dyDescent="0.25"/>
    <row r="513" ht="11.25" customHeight="1" x14ac:dyDescent="0.25"/>
    <row r="514" ht="11.25" customHeight="1" x14ac:dyDescent="0.25"/>
    <row r="515" ht="11.25" customHeight="1" x14ac:dyDescent="0.25"/>
    <row r="516" ht="11.25" customHeight="1" x14ac:dyDescent="0.25"/>
    <row r="517" ht="11.25" customHeight="1" x14ac:dyDescent="0.25"/>
    <row r="518" ht="11.25" customHeight="1" x14ac:dyDescent="0.25"/>
    <row r="519" ht="11.25" customHeight="1" x14ac:dyDescent="0.25"/>
    <row r="520" ht="11.25" customHeight="1" x14ac:dyDescent="0.25"/>
    <row r="521" ht="11.25" customHeight="1" x14ac:dyDescent="0.25"/>
    <row r="522" ht="11.25" customHeight="1" x14ac:dyDescent="0.25"/>
    <row r="523" ht="11.25" customHeight="1" x14ac:dyDescent="0.25"/>
    <row r="524" ht="11.25" customHeight="1" x14ac:dyDescent="0.25"/>
    <row r="525" ht="11.25" customHeight="1" x14ac:dyDescent="0.25"/>
    <row r="526" ht="11.25" customHeight="1" x14ac:dyDescent="0.25"/>
    <row r="527" ht="11.25" customHeight="1" x14ac:dyDescent="0.25"/>
    <row r="528" ht="11.25" customHeight="1" x14ac:dyDescent="0.25"/>
    <row r="529" ht="11.25" customHeight="1" x14ac:dyDescent="0.25"/>
    <row r="530" ht="11.25" customHeight="1" x14ac:dyDescent="0.25"/>
    <row r="531" ht="11.25" customHeight="1" x14ac:dyDescent="0.25"/>
    <row r="532" ht="11.25" customHeight="1" x14ac:dyDescent="0.25"/>
    <row r="533" ht="11.25" customHeight="1" x14ac:dyDescent="0.25"/>
    <row r="534" ht="11.25" customHeight="1" x14ac:dyDescent="0.25"/>
    <row r="535" ht="11.25" customHeight="1" x14ac:dyDescent="0.25"/>
    <row r="536" ht="11.25" customHeight="1" x14ac:dyDescent="0.25"/>
    <row r="537" ht="11.25" customHeight="1" x14ac:dyDescent="0.25"/>
    <row r="538" ht="11.25" customHeight="1" x14ac:dyDescent="0.25"/>
    <row r="539" ht="11.25" customHeight="1" x14ac:dyDescent="0.25"/>
    <row r="540" ht="11.25" customHeight="1" x14ac:dyDescent="0.25"/>
    <row r="541" ht="11.25" customHeight="1" x14ac:dyDescent="0.25"/>
    <row r="542" ht="11.25" customHeight="1" x14ac:dyDescent="0.25"/>
    <row r="543" ht="11.25" customHeight="1" x14ac:dyDescent="0.25"/>
    <row r="544" ht="11.25" customHeight="1" x14ac:dyDescent="0.25"/>
    <row r="545" ht="11.25" customHeight="1" x14ac:dyDescent="0.25"/>
    <row r="546" ht="11.25" customHeight="1" x14ac:dyDescent="0.25"/>
    <row r="547" ht="11.25" customHeight="1" x14ac:dyDescent="0.25"/>
    <row r="548" ht="11.25" customHeight="1" x14ac:dyDescent="0.25"/>
    <row r="549" ht="11.25" customHeight="1" x14ac:dyDescent="0.25"/>
    <row r="550" ht="11.25" customHeight="1" x14ac:dyDescent="0.25"/>
    <row r="551" ht="11.25" customHeight="1" x14ac:dyDescent="0.25"/>
    <row r="552" ht="11.25" customHeight="1" x14ac:dyDescent="0.25"/>
    <row r="553" ht="11.25" customHeight="1" x14ac:dyDescent="0.25"/>
    <row r="554" ht="11.25" customHeight="1" x14ac:dyDescent="0.25"/>
    <row r="555" ht="11.25" customHeight="1" x14ac:dyDescent="0.25"/>
    <row r="556" ht="11.25" customHeight="1" x14ac:dyDescent="0.25"/>
    <row r="557" ht="11.25" customHeight="1" x14ac:dyDescent="0.25"/>
    <row r="558" ht="11.25" customHeight="1" x14ac:dyDescent="0.25"/>
    <row r="559" ht="11.25" customHeight="1" x14ac:dyDescent="0.25"/>
    <row r="560" ht="11.25" customHeight="1" x14ac:dyDescent="0.25"/>
    <row r="561" ht="11.25" customHeight="1" x14ac:dyDescent="0.25"/>
    <row r="562" ht="11.25" customHeight="1" x14ac:dyDescent="0.25"/>
    <row r="563" ht="11.25" customHeight="1" x14ac:dyDescent="0.25"/>
    <row r="564" ht="11.25" customHeight="1" x14ac:dyDescent="0.25"/>
    <row r="565" ht="11.25" customHeight="1" x14ac:dyDescent="0.25"/>
    <row r="566" ht="11.25" customHeight="1" x14ac:dyDescent="0.25"/>
    <row r="567" ht="11.25" customHeight="1" x14ac:dyDescent="0.25"/>
    <row r="568" ht="11.25" customHeight="1" x14ac:dyDescent="0.25"/>
    <row r="569" ht="11.25" customHeight="1" x14ac:dyDescent="0.25"/>
    <row r="570" ht="11.25" customHeight="1" x14ac:dyDescent="0.25"/>
    <row r="571" ht="11.25" customHeight="1" x14ac:dyDescent="0.25"/>
    <row r="572" ht="11.25" customHeight="1" x14ac:dyDescent="0.25"/>
    <row r="573" ht="11.25" customHeight="1" x14ac:dyDescent="0.25"/>
    <row r="574" ht="11.25" customHeight="1" x14ac:dyDescent="0.25"/>
    <row r="575" ht="11.25" customHeight="1" x14ac:dyDescent="0.25"/>
    <row r="576" ht="11.25" customHeight="1" x14ac:dyDescent="0.25"/>
    <row r="577" ht="11.25" customHeight="1" x14ac:dyDescent="0.25"/>
    <row r="578" ht="11.25" customHeight="1" x14ac:dyDescent="0.25"/>
    <row r="579" ht="11.25" customHeight="1" x14ac:dyDescent="0.25"/>
    <row r="580" ht="11.25" customHeight="1" x14ac:dyDescent="0.25"/>
    <row r="581" ht="11.25" customHeight="1" x14ac:dyDescent="0.25"/>
    <row r="582" ht="11.25" customHeight="1" x14ac:dyDescent="0.25"/>
    <row r="583" ht="11.25" customHeight="1" x14ac:dyDescent="0.25"/>
    <row r="584" ht="11.25" customHeight="1" x14ac:dyDescent="0.25"/>
    <row r="585" ht="11.25" customHeight="1" x14ac:dyDescent="0.25"/>
    <row r="586" ht="11.25" customHeight="1" x14ac:dyDescent="0.25"/>
    <row r="587" ht="11.25" customHeight="1" x14ac:dyDescent="0.25"/>
    <row r="588" ht="11.25" customHeight="1" x14ac:dyDescent="0.25"/>
    <row r="589" ht="11.25" customHeight="1" x14ac:dyDescent="0.25"/>
    <row r="590" ht="11.25" customHeight="1" x14ac:dyDescent="0.25"/>
    <row r="591" ht="11.25" customHeight="1" x14ac:dyDescent="0.25"/>
    <row r="592" ht="11.25" customHeight="1" x14ac:dyDescent="0.25"/>
    <row r="593" ht="11.25" customHeight="1" x14ac:dyDescent="0.25"/>
    <row r="594" ht="11.25" customHeight="1" x14ac:dyDescent="0.25"/>
    <row r="595" ht="11.25" customHeight="1" x14ac:dyDescent="0.25"/>
    <row r="596" ht="11.25" customHeight="1" x14ac:dyDescent="0.25"/>
    <row r="597" ht="11.25" customHeight="1" x14ac:dyDescent="0.25"/>
    <row r="598" ht="11.25" customHeight="1" x14ac:dyDescent="0.25"/>
    <row r="599" ht="11.25" customHeight="1" x14ac:dyDescent="0.25"/>
    <row r="600" ht="11.25" customHeight="1" x14ac:dyDescent="0.25"/>
    <row r="601" ht="11.25" customHeight="1" x14ac:dyDescent="0.25"/>
    <row r="602" ht="11.25" customHeight="1" x14ac:dyDescent="0.25"/>
    <row r="603" ht="11.25" customHeight="1" x14ac:dyDescent="0.25"/>
    <row r="604" ht="11.25" customHeight="1" x14ac:dyDescent="0.25"/>
    <row r="605" ht="11.25" customHeight="1" x14ac:dyDescent="0.25"/>
    <row r="606" ht="11.25" customHeight="1" x14ac:dyDescent="0.25"/>
    <row r="607" ht="11.25" customHeight="1" x14ac:dyDescent="0.25"/>
    <row r="608" ht="11.25" customHeight="1" x14ac:dyDescent="0.25"/>
    <row r="609" ht="11.25" customHeight="1" x14ac:dyDescent="0.25"/>
    <row r="610" ht="11.25" customHeight="1" x14ac:dyDescent="0.25"/>
    <row r="611" ht="11.25" customHeight="1" x14ac:dyDescent="0.25"/>
    <row r="612" ht="11.25" customHeight="1" x14ac:dyDescent="0.25"/>
    <row r="613" ht="11.25" customHeight="1" x14ac:dyDescent="0.25"/>
    <row r="614" ht="11.25" customHeight="1" x14ac:dyDescent="0.25"/>
    <row r="615" ht="11.25" customHeight="1" x14ac:dyDescent="0.25"/>
    <row r="616" ht="11.25" customHeight="1" x14ac:dyDescent="0.25"/>
    <row r="617" ht="11.25" customHeight="1" x14ac:dyDescent="0.25"/>
    <row r="618" ht="11.25" customHeight="1" x14ac:dyDescent="0.25"/>
    <row r="619" ht="11.25" customHeight="1" x14ac:dyDescent="0.25"/>
    <row r="620" ht="11.25" customHeight="1" x14ac:dyDescent="0.25"/>
    <row r="621" ht="11.25" customHeight="1" x14ac:dyDescent="0.25"/>
    <row r="622" ht="11.25" customHeight="1" x14ac:dyDescent="0.25"/>
    <row r="623" ht="11.25" customHeight="1" x14ac:dyDescent="0.25"/>
    <row r="624" ht="11.25" customHeight="1" x14ac:dyDescent="0.25"/>
    <row r="625" ht="11.25" customHeight="1" x14ac:dyDescent="0.25"/>
    <row r="626" ht="11.25" customHeight="1" x14ac:dyDescent="0.25"/>
    <row r="627" ht="11.25" customHeight="1" x14ac:dyDescent="0.25"/>
    <row r="628" ht="11.25" customHeight="1" x14ac:dyDescent="0.25"/>
    <row r="629" ht="11.25" customHeight="1" x14ac:dyDescent="0.25"/>
    <row r="630" ht="11.25" customHeight="1" x14ac:dyDescent="0.25"/>
    <row r="631" ht="11.25" customHeight="1" x14ac:dyDescent="0.25"/>
    <row r="632" ht="11.25" customHeight="1" x14ac:dyDescent="0.25"/>
    <row r="633" ht="11.25" customHeight="1" x14ac:dyDescent="0.25"/>
    <row r="634" ht="11.25" customHeight="1" x14ac:dyDescent="0.25"/>
    <row r="635" ht="11.25" customHeight="1" x14ac:dyDescent="0.25"/>
    <row r="636" ht="11.25" customHeight="1" x14ac:dyDescent="0.25"/>
    <row r="637" ht="11.25" customHeight="1" x14ac:dyDescent="0.25"/>
    <row r="638" ht="11.25" customHeight="1" x14ac:dyDescent="0.25"/>
    <row r="639" ht="11.25" customHeight="1" x14ac:dyDescent="0.25"/>
    <row r="640" ht="11.25" customHeight="1" x14ac:dyDescent="0.25"/>
    <row r="641" ht="11.25" customHeight="1" x14ac:dyDescent="0.25"/>
    <row r="642" ht="11.25" customHeight="1" x14ac:dyDescent="0.25"/>
    <row r="643" ht="11.25" customHeight="1" x14ac:dyDescent="0.25"/>
    <row r="644" ht="11.25" customHeight="1" x14ac:dyDescent="0.25"/>
    <row r="645" ht="11.25" customHeight="1" x14ac:dyDescent="0.25"/>
    <row r="646" ht="11.25" customHeight="1" x14ac:dyDescent="0.25"/>
    <row r="647" ht="11.25" customHeight="1" x14ac:dyDescent="0.25"/>
    <row r="648" ht="11.25" customHeight="1" x14ac:dyDescent="0.25"/>
    <row r="649" ht="11.25" customHeight="1" x14ac:dyDescent="0.25"/>
    <row r="650" ht="11.25" customHeight="1" x14ac:dyDescent="0.25"/>
    <row r="651" ht="11.25" customHeight="1" x14ac:dyDescent="0.25"/>
    <row r="652" ht="11.25" customHeight="1" x14ac:dyDescent="0.25"/>
    <row r="653" ht="11.25" customHeight="1" x14ac:dyDescent="0.25"/>
    <row r="654" ht="11.25" customHeight="1" x14ac:dyDescent="0.25"/>
    <row r="655" ht="11.25" customHeight="1" x14ac:dyDescent="0.25"/>
    <row r="656" ht="11.25" customHeight="1" x14ac:dyDescent="0.25"/>
    <row r="657" ht="11.25" customHeight="1" x14ac:dyDescent="0.25"/>
    <row r="658" ht="11.25" customHeight="1" x14ac:dyDescent="0.25"/>
    <row r="659" ht="11.25" customHeight="1" x14ac:dyDescent="0.25"/>
    <row r="660" ht="11.25" customHeight="1" x14ac:dyDescent="0.25"/>
    <row r="661" ht="11.25" customHeight="1" x14ac:dyDescent="0.25"/>
    <row r="662" ht="11.25" customHeight="1" x14ac:dyDescent="0.25"/>
    <row r="663" ht="11.25" customHeight="1" x14ac:dyDescent="0.25"/>
    <row r="664" ht="11.25" customHeight="1" x14ac:dyDescent="0.25"/>
    <row r="665" ht="11.25" customHeight="1" x14ac:dyDescent="0.25"/>
    <row r="666" ht="11.25" customHeight="1" x14ac:dyDescent="0.25"/>
    <row r="667" ht="11.25" customHeight="1" x14ac:dyDescent="0.25"/>
    <row r="668" ht="11.25" customHeight="1" x14ac:dyDescent="0.25"/>
    <row r="669" ht="11.25" customHeight="1" x14ac:dyDescent="0.25"/>
    <row r="670" ht="11.25" customHeight="1" x14ac:dyDescent="0.25"/>
    <row r="671" ht="11.25" customHeight="1" x14ac:dyDescent="0.25"/>
    <row r="672" ht="11.25" customHeight="1" x14ac:dyDescent="0.25"/>
    <row r="673" ht="11.25" customHeight="1" x14ac:dyDescent="0.25"/>
    <row r="674" ht="11.25" customHeight="1" x14ac:dyDescent="0.25"/>
    <row r="675" ht="11.25" customHeight="1" x14ac:dyDescent="0.25"/>
    <row r="676" ht="11.25" customHeight="1" x14ac:dyDescent="0.25"/>
    <row r="677" ht="11.25" customHeight="1" x14ac:dyDescent="0.25"/>
    <row r="678" ht="11.25" customHeight="1" x14ac:dyDescent="0.25"/>
    <row r="679" ht="11.25" customHeight="1" x14ac:dyDescent="0.25"/>
    <row r="680" ht="11.25" customHeight="1" x14ac:dyDescent="0.25"/>
    <row r="681" ht="11.25" customHeight="1" x14ac:dyDescent="0.25"/>
    <row r="682" ht="11.25" customHeight="1" x14ac:dyDescent="0.25"/>
    <row r="683" ht="11.25" customHeight="1" x14ac:dyDescent="0.25"/>
    <row r="684" ht="11.25" customHeight="1" x14ac:dyDescent="0.25"/>
    <row r="685" ht="11.25" customHeight="1" x14ac:dyDescent="0.25"/>
    <row r="686" ht="11.25" customHeight="1" x14ac:dyDescent="0.25"/>
    <row r="687" ht="11.25" customHeight="1" x14ac:dyDescent="0.25"/>
    <row r="688" ht="11.25" customHeight="1" x14ac:dyDescent="0.25"/>
    <row r="689" ht="11.25" customHeight="1" x14ac:dyDescent="0.25"/>
    <row r="690" ht="11.25" customHeight="1" x14ac:dyDescent="0.25"/>
    <row r="691" ht="11.25" customHeight="1" x14ac:dyDescent="0.25"/>
    <row r="692" ht="11.25" customHeight="1" x14ac:dyDescent="0.25"/>
    <row r="693" ht="11.25" customHeight="1" x14ac:dyDescent="0.25"/>
    <row r="694" ht="11.25" customHeight="1" x14ac:dyDescent="0.25"/>
    <row r="695" ht="11.25" customHeight="1" x14ac:dyDescent="0.25"/>
    <row r="696" ht="11.25" customHeight="1" x14ac:dyDescent="0.25"/>
    <row r="697" ht="11.25" customHeight="1" x14ac:dyDescent="0.25"/>
    <row r="698" ht="11.25" customHeight="1" x14ac:dyDescent="0.25"/>
    <row r="699" ht="11.25" customHeight="1" x14ac:dyDescent="0.25"/>
    <row r="700" ht="11.25" customHeight="1" x14ac:dyDescent="0.25"/>
    <row r="701" ht="11.25" customHeight="1" x14ac:dyDescent="0.25"/>
    <row r="702" ht="11.25" customHeight="1" x14ac:dyDescent="0.25"/>
    <row r="703" ht="11.25" customHeight="1" x14ac:dyDescent="0.25"/>
    <row r="704" ht="11.25" customHeight="1" x14ac:dyDescent="0.25"/>
    <row r="705" ht="11.25" customHeight="1" x14ac:dyDescent="0.25"/>
    <row r="706" ht="11.25" customHeight="1" x14ac:dyDescent="0.25"/>
    <row r="707" ht="11.25" customHeight="1" x14ac:dyDescent="0.25"/>
    <row r="708" ht="11.25" customHeight="1" x14ac:dyDescent="0.25"/>
    <row r="709" ht="11.25" customHeight="1" x14ac:dyDescent="0.25"/>
    <row r="710" ht="11.25" customHeight="1" x14ac:dyDescent="0.25"/>
    <row r="711" ht="11.25" customHeight="1" x14ac:dyDescent="0.25"/>
    <row r="712" ht="11.25" customHeight="1" x14ac:dyDescent="0.25"/>
    <row r="713" ht="11.25" customHeight="1" x14ac:dyDescent="0.25"/>
    <row r="714" ht="11.25" customHeight="1" x14ac:dyDescent="0.25"/>
    <row r="715" ht="11.25" customHeight="1" x14ac:dyDescent="0.25"/>
    <row r="716" ht="11.25" customHeight="1" x14ac:dyDescent="0.25"/>
    <row r="717" ht="11.25" customHeight="1" x14ac:dyDescent="0.25"/>
    <row r="718" ht="11.25" customHeight="1" x14ac:dyDescent="0.25"/>
    <row r="719" ht="11.25" customHeight="1" x14ac:dyDescent="0.25"/>
    <row r="720" ht="11.25" customHeight="1" x14ac:dyDescent="0.25"/>
    <row r="721" ht="11.25" customHeight="1" x14ac:dyDescent="0.25"/>
    <row r="722" ht="11.25" customHeight="1" x14ac:dyDescent="0.25"/>
    <row r="723" ht="11.25" customHeight="1" x14ac:dyDescent="0.25"/>
    <row r="724" ht="11.25" customHeight="1" x14ac:dyDescent="0.25"/>
    <row r="725" ht="11.25" customHeight="1" x14ac:dyDescent="0.25"/>
    <row r="726" ht="11.25" customHeight="1" x14ac:dyDescent="0.25"/>
    <row r="727" ht="11.25" customHeight="1" x14ac:dyDescent="0.25"/>
    <row r="728" ht="11.25" customHeight="1" x14ac:dyDescent="0.25"/>
    <row r="729" ht="11.25" customHeight="1" x14ac:dyDescent="0.25"/>
    <row r="730" ht="11.25" customHeight="1" x14ac:dyDescent="0.25"/>
    <row r="731" ht="11.25" customHeight="1" x14ac:dyDescent="0.25"/>
    <row r="732" ht="11.25" customHeight="1" x14ac:dyDescent="0.25"/>
    <row r="733" ht="11.25" customHeight="1" x14ac:dyDescent="0.25"/>
    <row r="734" ht="11.25" customHeight="1" x14ac:dyDescent="0.25"/>
    <row r="735" ht="11.25" customHeight="1" x14ac:dyDescent="0.25"/>
    <row r="736" ht="11.25" customHeight="1" x14ac:dyDescent="0.25"/>
    <row r="737" ht="11.25" customHeight="1" x14ac:dyDescent="0.25"/>
    <row r="738" ht="11.25" customHeight="1" x14ac:dyDescent="0.25"/>
    <row r="739" ht="11.25" customHeight="1" x14ac:dyDescent="0.25"/>
    <row r="740" ht="11.25" customHeight="1" x14ac:dyDescent="0.25"/>
    <row r="741" ht="11.25" customHeight="1" x14ac:dyDescent="0.25"/>
    <row r="742" ht="11.25" customHeight="1" x14ac:dyDescent="0.25"/>
    <row r="743" ht="11.25" customHeight="1" x14ac:dyDescent="0.25"/>
    <row r="744" ht="11.25" customHeight="1" x14ac:dyDescent="0.25"/>
    <row r="745" ht="11.25" customHeight="1" x14ac:dyDescent="0.25"/>
    <row r="746" ht="11.25" customHeight="1" x14ac:dyDescent="0.25"/>
    <row r="747" ht="11.25" customHeight="1" x14ac:dyDescent="0.25"/>
    <row r="748" ht="11.25" customHeight="1" x14ac:dyDescent="0.25"/>
    <row r="749" ht="11.25" customHeight="1" x14ac:dyDescent="0.25"/>
    <row r="750" ht="11.25" customHeight="1" x14ac:dyDescent="0.25"/>
    <row r="751" ht="11.25" customHeight="1" x14ac:dyDescent="0.25"/>
    <row r="752" ht="11.25" customHeight="1" x14ac:dyDescent="0.25"/>
    <row r="753" ht="11.25" customHeight="1" x14ac:dyDescent="0.25"/>
    <row r="754" ht="11.25" customHeight="1" x14ac:dyDescent="0.25"/>
    <row r="755" ht="11.25" customHeight="1" x14ac:dyDescent="0.25"/>
    <row r="756" ht="11.25" customHeight="1" x14ac:dyDescent="0.25"/>
    <row r="757" ht="11.25" customHeight="1" x14ac:dyDescent="0.25"/>
    <row r="758" ht="11.25" customHeight="1" x14ac:dyDescent="0.25"/>
    <row r="759" ht="11.25" customHeight="1" x14ac:dyDescent="0.25"/>
    <row r="760" ht="11.25" customHeight="1" x14ac:dyDescent="0.25"/>
    <row r="761" ht="11.25" customHeight="1" x14ac:dyDescent="0.25"/>
    <row r="762" ht="11.25" customHeight="1" x14ac:dyDescent="0.25"/>
    <row r="763" ht="11.25" customHeight="1" x14ac:dyDescent="0.25"/>
    <row r="764" ht="11.25" customHeight="1" x14ac:dyDescent="0.25"/>
    <row r="765" ht="11.25" customHeight="1" x14ac:dyDescent="0.25"/>
    <row r="766" ht="11.25" customHeight="1" x14ac:dyDescent="0.25"/>
    <row r="767" ht="11.25" customHeight="1" x14ac:dyDescent="0.25"/>
    <row r="768" ht="11.25" customHeight="1" x14ac:dyDescent="0.25"/>
    <row r="769" ht="11.25" customHeight="1" x14ac:dyDescent="0.25"/>
    <row r="770" ht="11.25" customHeight="1" x14ac:dyDescent="0.25"/>
    <row r="771" ht="11.25" customHeight="1" x14ac:dyDescent="0.25"/>
    <row r="772" ht="11.25" customHeight="1" x14ac:dyDescent="0.25"/>
    <row r="773" ht="11.25" customHeight="1" x14ac:dyDescent="0.25"/>
    <row r="774" ht="11.25" customHeight="1" x14ac:dyDescent="0.25"/>
    <row r="775" ht="11.25" customHeight="1" x14ac:dyDescent="0.25"/>
    <row r="776" ht="11.25" customHeight="1" x14ac:dyDescent="0.25"/>
    <row r="777" ht="11.25" customHeight="1" x14ac:dyDescent="0.25"/>
    <row r="778" ht="11.25" customHeight="1" x14ac:dyDescent="0.25"/>
    <row r="779" ht="11.25" customHeight="1" x14ac:dyDescent="0.25"/>
    <row r="780" ht="11.25" customHeight="1" x14ac:dyDescent="0.25"/>
    <row r="781" ht="11.25" customHeight="1" x14ac:dyDescent="0.25"/>
    <row r="782" ht="11.25" customHeight="1" x14ac:dyDescent="0.25"/>
    <row r="783" ht="11.25" customHeight="1" x14ac:dyDescent="0.25"/>
    <row r="784" ht="11.25" customHeight="1" x14ac:dyDescent="0.25"/>
    <row r="785" ht="11.25" customHeight="1" x14ac:dyDescent="0.25"/>
    <row r="786" ht="11.25" customHeight="1" x14ac:dyDescent="0.25"/>
    <row r="787" ht="11.25" customHeight="1" x14ac:dyDescent="0.25"/>
    <row r="788" ht="11.25" customHeight="1" x14ac:dyDescent="0.25"/>
    <row r="789" ht="11.25" customHeight="1" x14ac:dyDescent="0.25"/>
    <row r="790" ht="11.25" customHeight="1" x14ac:dyDescent="0.25"/>
    <row r="791" ht="11.25" customHeight="1" x14ac:dyDescent="0.25"/>
    <row r="792" ht="11.25" customHeight="1" x14ac:dyDescent="0.25"/>
    <row r="793" ht="11.25" customHeight="1" x14ac:dyDescent="0.25"/>
    <row r="794" ht="11.25" customHeight="1" x14ac:dyDescent="0.25"/>
    <row r="795" ht="11.25" customHeight="1" x14ac:dyDescent="0.25"/>
    <row r="796" ht="11.25" customHeight="1" x14ac:dyDescent="0.25"/>
    <row r="797" ht="11.25" customHeight="1" x14ac:dyDescent="0.25"/>
    <row r="798" ht="11.25" customHeight="1" x14ac:dyDescent="0.25"/>
    <row r="799" ht="11.25" customHeight="1" x14ac:dyDescent="0.25"/>
    <row r="800" ht="11.25" customHeight="1" x14ac:dyDescent="0.25"/>
    <row r="801" ht="11.25" customHeight="1" x14ac:dyDescent="0.25"/>
    <row r="802" ht="11.25" customHeight="1" x14ac:dyDescent="0.25"/>
    <row r="803" ht="11.25" customHeight="1" x14ac:dyDescent="0.25"/>
    <row r="804" ht="11.25" customHeight="1" x14ac:dyDescent="0.25"/>
    <row r="805" ht="11.25" customHeight="1" x14ac:dyDescent="0.25"/>
    <row r="806" ht="11.25" customHeight="1" x14ac:dyDescent="0.25"/>
    <row r="807" ht="11.25" customHeight="1" x14ac:dyDescent="0.25"/>
    <row r="808" ht="11.25" customHeight="1" x14ac:dyDescent="0.25"/>
    <row r="809" ht="11.25" customHeight="1" x14ac:dyDescent="0.25"/>
    <row r="810" ht="11.25" customHeight="1" x14ac:dyDescent="0.25"/>
    <row r="811" ht="11.25" customHeight="1" x14ac:dyDescent="0.25"/>
    <row r="812" ht="11.25" customHeight="1" x14ac:dyDescent="0.25"/>
    <row r="813" ht="11.25" customHeight="1" x14ac:dyDescent="0.25"/>
    <row r="814" ht="11.25" customHeight="1" x14ac:dyDescent="0.25"/>
    <row r="815" ht="11.25" customHeight="1" x14ac:dyDescent="0.25"/>
    <row r="816" ht="11.25" customHeight="1" x14ac:dyDescent="0.25"/>
    <row r="817" ht="11.25" customHeight="1" x14ac:dyDescent="0.25"/>
    <row r="818" ht="11.25" customHeight="1" x14ac:dyDescent="0.25"/>
    <row r="819" ht="11.25" customHeight="1" x14ac:dyDescent="0.25"/>
    <row r="820" ht="11.25" customHeight="1" x14ac:dyDescent="0.25"/>
    <row r="821" ht="11.25" customHeight="1" x14ac:dyDescent="0.25"/>
    <row r="822" ht="11.25" customHeight="1" x14ac:dyDescent="0.25"/>
    <row r="823" ht="11.25" customHeight="1" x14ac:dyDescent="0.25"/>
    <row r="824" ht="11.25" customHeight="1" x14ac:dyDescent="0.25"/>
    <row r="825" ht="11.25" customHeight="1" x14ac:dyDescent="0.25"/>
    <row r="826" ht="11.25" customHeight="1" x14ac:dyDescent="0.25"/>
    <row r="827" ht="11.25" customHeight="1" x14ac:dyDescent="0.25"/>
    <row r="828" ht="11.25" customHeight="1" x14ac:dyDescent="0.25"/>
    <row r="829" ht="11.25" customHeight="1" x14ac:dyDescent="0.25"/>
    <row r="830" ht="11.25" customHeight="1" x14ac:dyDescent="0.25"/>
    <row r="831" ht="11.25" customHeight="1" x14ac:dyDescent="0.25"/>
    <row r="832" ht="11.25" customHeight="1" x14ac:dyDescent="0.25"/>
    <row r="833" ht="11.25" customHeight="1" x14ac:dyDescent="0.25"/>
    <row r="834" ht="11.25" customHeight="1" x14ac:dyDescent="0.25"/>
    <row r="835" ht="11.25" customHeight="1" x14ac:dyDescent="0.25"/>
    <row r="836" ht="11.25" customHeight="1" x14ac:dyDescent="0.25"/>
    <row r="837" ht="11.25" customHeight="1" x14ac:dyDescent="0.25"/>
    <row r="838" ht="11.25" customHeight="1" x14ac:dyDescent="0.25"/>
    <row r="839" ht="11.25" customHeight="1" x14ac:dyDescent="0.25"/>
    <row r="840" ht="11.25" customHeight="1" x14ac:dyDescent="0.25"/>
    <row r="841" ht="11.25" customHeight="1" x14ac:dyDescent="0.25"/>
    <row r="842" ht="11.25" customHeight="1" x14ac:dyDescent="0.25"/>
    <row r="843" ht="11.25" customHeight="1" x14ac:dyDescent="0.25"/>
    <row r="844" ht="11.25" customHeight="1" x14ac:dyDescent="0.25"/>
    <row r="845" ht="11.25" customHeight="1" x14ac:dyDescent="0.25"/>
    <row r="846" ht="11.25" customHeight="1" x14ac:dyDescent="0.25"/>
    <row r="847" ht="11.25" customHeight="1" x14ac:dyDescent="0.25"/>
    <row r="848" ht="11.25" customHeight="1" x14ac:dyDescent="0.25"/>
    <row r="849" ht="11.25" customHeight="1" x14ac:dyDescent="0.25"/>
    <row r="850" ht="11.25" customHeight="1" x14ac:dyDescent="0.25"/>
    <row r="851" ht="11.25" customHeight="1" x14ac:dyDescent="0.25"/>
    <row r="852" ht="11.25" customHeight="1" x14ac:dyDescent="0.25"/>
    <row r="853" ht="11.25" customHeight="1" x14ac:dyDescent="0.25"/>
    <row r="854" ht="11.25" customHeight="1" x14ac:dyDescent="0.25"/>
    <row r="855" ht="11.25" customHeight="1" x14ac:dyDescent="0.25"/>
    <row r="856" ht="11.25" customHeight="1" x14ac:dyDescent="0.25"/>
    <row r="857" ht="11.25" customHeight="1" x14ac:dyDescent="0.25"/>
    <row r="858" ht="11.25" customHeight="1" x14ac:dyDescent="0.25"/>
    <row r="859" ht="11.25" customHeight="1" x14ac:dyDescent="0.25"/>
    <row r="860" ht="11.25" customHeight="1" x14ac:dyDescent="0.25"/>
    <row r="861" ht="11.25" customHeight="1" x14ac:dyDescent="0.25"/>
    <row r="862" ht="11.25" customHeight="1" x14ac:dyDescent="0.25"/>
    <row r="863" ht="11.25" customHeight="1" x14ac:dyDescent="0.25"/>
    <row r="864" ht="11.25" customHeight="1" x14ac:dyDescent="0.25"/>
    <row r="865" ht="11.25" customHeight="1" x14ac:dyDescent="0.25"/>
    <row r="866" ht="11.25" customHeight="1" x14ac:dyDescent="0.25"/>
    <row r="867" ht="11.25" customHeight="1" x14ac:dyDescent="0.25"/>
    <row r="868" ht="11.25" customHeight="1" x14ac:dyDescent="0.25"/>
    <row r="869" ht="11.25" customHeight="1" x14ac:dyDescent="0.25"/>
    <row r="870" ht="11.25" customHeight="1" x14ac:dyDescent="0.25"/>
    <row r="871" ht="11.25" customHeight="1" x14ac:dyDescent="0.25"/>
    <row r="872" ht="11.25" customHeight="1" x14ac:dyDescent="0.25"/>
    <row r="873" ht="11.25" customHeight="1" x14ac:dyDescent="0.25"/>
    <row r="874" ht="11.25" customHeight="1" x14ac:dyDescent="0.25"/>
    <row r="875" ht="11.25" customHeight="1" x14ac:dyDescent="0.25"/>
    <row r="876" ht="11.25" customHeight="1" x14ac:dyDescent="0.25"/>
    <row r="877" ht="11.25" customHeight="1" x14ac:dyDescent="0.25"/>
    <row r="878" ht="11.25" customHeight="1" x14ac:dyDescent="0.25"/>
    <row r="879" ht="11.25" customHeight="1" x14ac:dyDescent="0.25"/>
    <row r="880" ht="11.25" customHeight="1" x14ac:dyDescent="0.25"/>
    <row r="881" ht="11.25" customHeight="1" x14ac:dyDescent="0.25"/>
    <row r="882" ht="11.25" customHeight="1" x14ac:dyDescent="0.25"/>
    <row r="883" ht="11.25" customHeight="1" x14ac:dyDescent="0.25"/>
    <row r="884" ht="11.25" customHeight="1" x14ac:dyDescent="0.25"/>
    <row r="885" ht="11.25" customHeight="1" x14ac:dyDescent="0.25"/>
    <row r="886" ht="11.25" customHeight="1" x14ac:dyDescent="0.25"/>
    <row r="887" ht="11.25" customHeight="1" x14ac:dyDescent="0.25"/>
    <row r="888" ht="11.25" customHeight="1" x14ac:dyDescent="0.25"/>
    <row r="889" ht="11.25" customHeight="1" x14ac:dyDescent="0.25"/>
    <row r="890" ht="11.25" customHeight="1" x14ac:dyDescent="0.25"/>
    <row r="891" ht="11.25" customHeight="1" x14ac:dyDescent="0.25"/>
    <row r="892" ht="11.25" customHeight="1" x14ac:dyDescent="0.25"/>
    <row r="893" ht="11.25" customHeight="1" x14ac:dyDescent="0.25"/>
    <row r="894" ht="11.25" customHeight="1" x14ac:dyDescent="0.25"/>
    <row r="895" ht="11.25" customHeight="1" x14ac:dyDescent="0.25"/>
    <row r="896" ht="11.25" customHeight="1" x14ac:dyDescent="0.25"/>
    <row r="897" ht="11.25" customHeight="1" x14ac:dyDescent="0.25"/>
    <row r="898" ht="11.25" customHeight="1" x14ac:dyDescent="0.25"/>
    <row r="899" ht="11.25" customHeight="1" x14ac:dyDescent="0.25"/>
    <row r="900" ht="11.25" customHeight="1" x14ac:dyDescent="0.25"/>
    <row r="901" ht="11.25" customHeight="1" x14ac:dyDescent="0.25"/>
    <row r="902" ht="11.25" customHeight="1" x14ac:dyDescent="0.25"/>
    <row r="903" ht="11.25" customHeight="1" x14ac:dyDescent="0.25"/>
    <row r="904" ht="11.25" customHeight="1" x14ac:dyDescent="0.25"/>
    <row r="905" ht="11.25" customHeight="1" x14ac:dyDescent="0.25"/>
    <row r="906" ht="11.25" customHeight="1" x14ac:dyDescent="0.25"/>
    <row r="907" ht="11.25" customHeight="1" x14ac:dyDescent="0.25"/>
    <row r="908" ht="11.25" customHeight="1" x14ac:dyDescent="0.25"/>
    <row r="909" ht="11.25" customHeight="1" x14ac:dyDescent="0.25"/>
    <row r="910" ht="11.25" customHeight="1" x14ac:dyDescent="0.25"/>
    <row r="911" ht="11.25" customHeight="1" x14ac:dyDescent="0.25"/>
    <row r="912" ht="11.25" customHeight="1" x14ac:dyDescent="0.25"/>
    <row r="913" ht="11.25" customHeight="1" x14ac:dyDescent="0.25"/>
    <row r="914" ht="11.25" customHeight="1" x14ac:dyDescent="0.25"/>
    <row r="915" ht="11.25" customHeight="1" x14ac:dyDescent="0.25"/>
    <row r="916" ht="11.25" customHeight="1" x14ac:dyDescent="0.25"/>
    <row r="917" ht="11.25" customHeight="1" x14ac:dyDescent="0.25"/>
    <row r="918" ht="11.25" customHeight="1" x14ac:dyDescent="0.25"/>
    <row r="919" ht="11.25" customHeight="1" x14ac:dyDescent="0.25"/>
    <row r="920" ht="11.25" customHeight="1" x14ac:dyDescent="0.25"/>
    <row r="921" ht="11.25" customHeight="1" x14ac:dyDescent="0.25"/>
    <row r="922" ht="11.25" customHeight="1" x14ac:dyDescent="0.25"/>
    <row r="923" ht="11.25" customHeight="1" x14ac:dyDescent="0.25"/>
    <row r="924" ht="11.25" customHeight="1" x14ac:dyDescent="0.25"/>
    <row r="925" ht="11.25" customHeight="1" x14ac:dyDescent="0.25"/>
    <row r="926" ht="11.25" customHeight="1" x14ac:dyDescent="0.25"/>
    <row r="927" ht="11.25" customHeight="1" x14ac:dyDescent="0.25"/>
    <row r="928" ht="11.25" customHeight="1" x14ac:dyDescent="0.25"/>
    <row r="929" ht="11.25" customHeight="1" x14ac:dyDescent="0.25"/>
    <row r="930" ht="11.25" customHeight="1" x14ac:dyDescent="0.25"/>
    <row r="931" ht="11.25" customHeight="1" x14ac:dyDescent="0.25"/>
    <row r="932" ht="11.25" customHeight="1" x14ac:dyDescent="0.25"/>
    <row r="933" ht="11.25" customHeight="1" x14ac:dyDescent="0.25"/>
    <row r="934" ht="11.25" customHeight="1" x14ac:dyDescent="0.25"/>
    <row r="935" ht="11.25" customHeight="1" x14ac:dyDescent="0.25"/>
    <row r="936" ht="11.25" customHeight="1" x14ac:dyDescent="0.25"/>
    <row r="937" ht="11.25" customHeight="1" x14ac:dyDescent="0.25"/>
    <row r="938" ht="11.25" customHeight="1" x14ac:dyDescent="0.25"/>
    <row r="939" ht="11.25" customHeight="1" x14ac:dyDescent="0.25"/>
    <row r="940" ht="11.25" customHeight="1" x14ac:dyDescent="0.25"/>
    <row r="941" ht="11.25" customHeight="1" x14ac:dyDescent="0.25"/>
    <row r="942" ht="11.25" customHeight="1" x14ac:dyDescent="0.25"/>
    <row r="943" ht="11.25" customHeight="1" x14ac:dyDescent="0.25"/>
    <row r="944" ht="11.25" customHeight="1" x14ac:dyDescent="0.25"/>
    <row r="945" ht="11.25" customHeight="1" x14ac:dyDescent="0.25"/>
    <row r="946" ht="11.25" customHeight="1" x14ac:dyDescent="0.25"/>
    <row r="947" ht="11.25" customHeight="1" x14ac:dyDescent="0.25"/>
    <row r="948" ht="11.25" customHeight="1" x14ac:dyDescent="0.25"/>
    <row r="949" ht="11.25" customHeight="1" x14ac:dyDescent="0.25"/>
    <row r="950" ht="11.25" customHeight="1" x14ac:dyDescent="0.25"/>
    <row r="951" ht="11.25" customHeight="1" x14ac:dyDescent="0.25"/>
    <row r="952" ht="11.25" customHeight="1" x14ac:dyDescent="0.25"/>
    <row r="953" ht="11.25" customHeight="1" x14ac:dyDescent="0.25"/>
    <row r="954" ht="11.25" customHeight="1" x14ac:dyDescent="0.25"/>
    <row r="955" ht="11.25" customHeight="1" x14ac:dyDescent="0.25"/>
    <row r="956" ht="11.25" customHeight="1" x14ac:dyDescent="0.25"/>
    <row r="957" ht="11.25" customHeight="1" x14ac:dyDescent="0.25"/>
    <row r="958" ht="11.25" customHeight="1" x14ac:dyDescent="0.25"/>
    <row r="959" ht="11.25" customHeight="1" x14ac:dyDescent="0.25"/>
    <row r="960" ht="11.25" customHeight="1" x14ac:dyDescent="0.25"/>
    <row r="961" ht="11.25" customHeight="1" x14ac:dyDescent="0.25"/>
    <row r="962" ht="11.25" customHeight="1" x14ac:dyDescent="0.25"/>
    <row r="963" ht="11.25" customHeight="1" x14ac:dyDescent="0.25"/>
    <row r="964" ht="11.25" customHeight="1" x14ac:dyDescent="0.25"/>
    <row r="965" ht="11.25" customHeight="1" x14ac:dyDescent="0.25"/>
    <row r="966" ht="11.25" customHeight="1" x14ac:dyDescent="0.25"/>
    <row r="967" ht="11.25" customHeight="1" x14ac:dyDescent="0.25"/>
    <row r="968" ht="11.25" customHeight="1" x14ac:dyDescent="0.25"/>
    <row r="969" ht="11.25" customHeight="1" x14ac:dyDescent="0.25"/>
    <row r="970" ht="11.25" customHeight="1" x14ac:dyDescent="0.25"/>
    <row r="971" ht="11.25" customHeight="1" x14ac:dyDescent="0.25"/>
    <row r="972" ht="11.25" customHeight="1" x14ac:dyDescent="0.25"/>
    <row r="973" ht="11.25" customHeight="1" x14ac:dyDescent="0.25"/>
    <row r="974" ht="11.25" customHeight="1" x14ac:dyDescent="0.25"/>
    <row r="975" ht="11.25" customHeight="1" x14ac:dyDescent="0.25"/>
    <row r="976" ht="11.25" customHeight="1" x14ac:dyDescent="0.25"/>
    <row r="977" ht="11.25" customHeight="1" x14ac:dyDescent="0.25"/>
    <row r="978" ht="11.25" customHeight="1" x14ac:dyDescent="0.25"/>
    <row r="979" ht="11.25" customHeight="1" x14ac:dyDescent="0.25"/>
    <row r="980" ht="11.25" customHeight="1" x14ac:dyDescent="0.25"/>
    <row r="981" ht="11.25" customHeight="1" x14ac:dyDescent="0.25"/>
    <row r="982" ht="11.25" customHeight="1" x14ac:dyDescent="0.25"/>
    <row r="983" ht="11.25" customHeight="1" x14ac:dyDescent="0.25"/>
    <row r="984" ht="11.25" customHeight="1" x14ac:dyDescent="0.25"/>
    <row r="985" ht="11.25" customHeight="1" x14ac:dyDescent="0.25"/>
    <row r="986" ht="11.25" customHeight="1" x14ac:dyDescent="0.25"/>
    <row r="987" ht="11.25" customHeight="1" x14ac:dyDescent="0.25"/>
    <row r="988" ht="11.25" customHeight="1" x14ac:dyDescent="0.25"/>
    <row r="989" ht="11.25" customHeight="1" x14ac:dyDescent="0.25"/>
    <row r="990" ht="11.25" customHeight="1" x14ac:dyDescent="0.25"/>
    <row r="991" ht="11.25" customHeight="1" x14ac:dyDescent="0.25"/>
    <row r="992" ht="11.25" customHeight="1" x14ac:dyDescent="0.25"/>
    <row r="993" ht="11.25" customHeight="1" x14ac:dyDescent="0.25"/>
    <row r="994" ht="11.25" customHeight="1" x14ac:dyDescent="0.25"/>
    <row r="995" ht="11.25" customHeight="1" x14ac:dyDescent="0.25"/>
    <row r="996" ht="11.25" customHeight="1" x14ac:dyDescent="0.25"/>
    <row r="997" ht="11.25" customHeight="1" x14ac:dyDescent="0.25"/>
    <row r="998" ht="11.25" customHeight="1" x14ac:dyDescent="0.25"/>
    <row r="999" ht="11.25" customHeight="1" x14ac:dyDescent="0.25"/>
    <row r="1000" ht="11.25" customHeight="1" x14ac:dyDescent="0.25"/>
    <row r="1001" ht="11.25" customHeight="1" x14ac:dyDescent="0.25"/>
    <row r="1002" ht="11.25" customHeight="1" x14ac:dyDescent="0.25"/>
    <row r="1003" ht="11.25" customHeight="1" x14ac:dyDescent="0.25"/>
    <row r="1004" ht="11.25" customHeight="1" x14ac:dyDescent="0.25"/>
    <row r="1005" ht="11.25" customHeight="1" x14ac:dyDescent="0.25"/>
    <row r="1006" ht="11.25" customHeight="1" x14ac:dyDescent="0.25"/>
    <row r="1007" ht="11.25" customHeight="1" x14ac:dyDescent="0.25"/>
    <row r="1008" ht="11.25" customHeight="1" x14ac:dyDescent="0.25"/>
    <row r="1009" ht="11.25" customHeight="1" x14ac:dyDescent="0.25"/>
    <row r="1010" ht="11.25" customHeight="1" x14ac:dyDescent="0.25"/>
    <row r="1011" ht="11.25" customHeight="1" x14ac:dyDescent="0.25"/>
    <row r="1012" ht="11.25" customHeight="1" x14ac:dyDescent="0.25"/>
    <row r="1013" ht="11.25" customHeight="1" x14ac:dyDescent="0.25"/>
    <row r="1014" ht="11.25" customHeight="1" x14ac:dyDescent="0.25"/>
    <row r="1015" ht="11.25" customHeight="1" x14ac:dyDescent="0.25"/>
    <row r="1016" ht="11.25" customHeight="1" x14ac:dyDescent="0.25"/>
    <row r="1017" ht="11.25" customHeight="1" x14ac:dyDescent="0.25"/>
    <row r="1018" ht="11.25" customHeight="1" x14ac:dyDescent="0.25"/>
    <row r="1019" ht="11.25" customHeight="1" x14ac:dyDescent="0.25"/>
    <row r="1020" ht="11.25" customHeight="1" x14ac:dyDescent="0.25"/>
    <row r="1021" ht="11.25" customHeight="1" x14ac:dyDescent="0.25"/>
    <row r="1022" ht="11.25" customHeight="1" x14ac:dyDescent="0.25"/>
    <row r="1023" ht="11.25" customHeight="1" x14ac:dyDescent="0.25"/>
    <row r="1024" ht="11.25" customHeight="1" x14ac:dyDescent="0.25"/>
    <row r="1025" ht="11.25" customHeight="1" x14ac:dyDescent="0.25"/>
    <row r="1026" ht="11.25" customHeight="1" x14ac:dyDescent="0.25"/>
    <row r="1027" ht="11.25" customHeight="1" x14ac:dyDescent="0.25"/>
    <row r="1028" ht="11.25" customHeight="1" x14ac:dyDescent="0.25"/>
    <row r="1029" ht="11.25" customHeight="1" x14ac:dyDescent="0.25"/>
    <row r="1030" ht="11.25" customHeight="1" x14ac:dyDescent="0.25"/>
    <row r="1031" ht="11.25" customHeight="1" x14ac:dyDescent="0.25"/>
    <row r="1032" ht="11.25" customHeight="1" x14ac:dyDescent="0.25"/>
    <row r="1033" ht="11.25" customHeight="1" x14ac:dyDescent="0.25"/>
    <row r="1034" ht="11.25" customHeight="1" x14ac:dyDescent="0.25"/>
    <row r="1035" ht="11.25" customHeight="1" x14ac:dyDescent="0.25"/>
    <row r="1036" ht="11.25" customHeight="1" x14ac:dyDescent="0.25"/>
    <row r="1037" ht="11.25" customHeight="1" x14ac:dyDescent="0.25"/>
    <row r="1038" ht="11.25" customHeight="1" x14ac:dyDescent="0.25"/>
    <row r="1039" ht="11.25" customHeight="1" x14ac:dyDescent="0.25"/>
    <row r="1040" ht="11.25" customHeight="1" x14ac:dyDescent="0.25"/>
    <row r="1041" ht="11.25" customHeight="1" x14ac:dyDescent="0.25"/>
    <row r="1042" ht="11.25" customHeight="1" x14ac:dyDescent="0.25"/>
    <row r="1043" ht="11.25" customHeight="1" x14ac:dyDescent="0.25"/>
    <row r="1044" ht="11.25" customHeight="1" x14ac:dyDescent="0.25"/>
    <row r="1045" ht="11.25" customHeight="1" x14ac:dyDescent="0.25"/>
    <row r="1046" ht="11.25" customHeight="1" x14ac:dyDescent="0.25"/>
    <row r="1047" ht="11.25" customHeight="1" x14ac:dyDescent="0.25"/>
    <row r="1048" ht="11.25" customHeight="1" x14ac:dyDescent="0.25"/>
    <row r="1049" ht="11.25" customHeight="1" x14ac:dyDescent="0.25"/>
    <row r="1050" ht="11.25" customHeight="1" x14ac:dyDescent="0.25"/>
    <row r="1051" ht="11.25" customHeight="1" x14ac:dyDescent="0.25"/>
    <row r="1052" ht="11.25" customHeight="1" x14ac:dyDescent="0.25"/>
    <row r="1053" ht="11.25" customHeight="1" x14ac:dyDescent="0.25"/>
    <row r="1054" ht="11.25" customHeight="1" x14ac:dyDescent="0.25"/>
    <row r="1055" ht="11.25" customHeight="1" x14ac:dyDescent="0.25"/>
    <row r="1056" ht="11.25" customHeight="1" x14ac:dyDescent="0.25"/>
    <row r="1057" ht="11.25" customHeight="1" x14ac:dyDescent="0.25"/>
    <row r="1058" ht="11.25" customHeight="1" x14ac:dyDescent="0.25"/>
    <row r="1059" ht="11.25" customHeight="1" x14ac:dyDescent="0.25"/>
    <row r="1060" ht="11.25" customHeight="1" x14ac:dyDescent="0.25"/>
    <row r="1061" ht="11.25" customHeight="1" x14ac:dyDescent="0.25"/>
    <row r="1062" ht="11.25" customHeight="1" x14ac:dyDescent="0.25"/>
    <row r="1063" ht="11.25" customHeight="1" x14ac:dyDescent="0.25"/>
    <row r="1064" ht="11.25" customHeight="1" x14ac:dyDescent="0.25"/>
    <row r="1065" ht="11.25" customHeight="1" x14ac:dyDescent="0.25"/>
    <row r="1066" ht="11.25" customHeight="1" x14ac:dyDescent="0.25"/>
    <row r="1067" ht="11.25" customHeight="1" x14ac:dyDescent="0.25"/>
    <row r="1068" ht="11.25" customHeight="1" x14ac:dyDescent="0.25"/>
    <row r="1069" ht="11.25" customHeight="1" x14ac:dyDescent="0.25"/>
    <row r="1070" ht="11.25" customHeight="1" x14ac:dyDescent="0.25"/>
    <row r="1071" ht="11.25" customHeight="1" x14ac:dyDescent="0.25"/>
    <row r="1072" ht="11.25" customHeight="1" x14ac:dyDescent="0.25"/>
    <row r="1073" ht="11.25" customHeight="1" x14ac:dyDescent="0.25"/>
    <row r="1074" ht="11.25" customHeight="1" x14ac:dyDescent="0.25"/>
    <row r="1075" ht="11.25" customHeight="1" x14ac:dyDescent="0.25"/>
    <row r="1076" ht="11.25" customHeight="1" x14ac:dyDescent="0.25"/>
    <row r="1077" ht="11.25" customHeight="1" x14ac:dyDescent="0.25"/>
    <row r="1078" ht="11.25" customHeight="1" x14ac:dyDescent="0.25"/>
    <row r="1079" ht="11.25" customHeight="1" x14ac:dyDescent="0.25"/>
    <row r="1080" ht="11.25" customHeight="1" x14ac:dyDescent="0.25"/>
    <row r="1081" ht="11.25" customHeight="1" x14ac:dyDescent="0.25"/>
    <row r="1082" ht="11.25" customHeight="1" x14ac:dyDescent="0.25"/>
    <row r="1083" ht="11.25" customHeight="1" x14ac:dyDescent="0.25"/>
    <row r="1084" ht="11.25" customHeight="1" x14ac:dyDescent="0.25"/>
    <row r="1085" ht="11.25" customHeight="1" x14ac:dyDescent="0.25"/>
    <row r="1086" ht="11.25" customHeight="1" x14ac:dyDescent="0.25"/>
    <row r="1087" ht="11.25" customHeight="1" x14ac:dyDescent="0.25"/>
    <row r="1088" ht="11.25" customHeight="1" x14ac:dyDescent="0.25"/>
    <row r="1089" ht="11.25" customHeight="1" x14ac:dyDescent="0.25"/>
    <row r="1090" ht="11.25" customHeight="1" x14ac:dyDescent="0.25"/>
    <row r="1091" ht="11.25" customHeight="1" x14ac:dyDescent="0.25"/>
    <row r="1092" ht="11.25" customHeight="1" x14ac:dyDescent="0.25"/>
    <row r="1093" ht="11.25" customHeight="1" x14ac:dyDescent="0.25"/>
    <row r="1094" ht="11.25" customHeight="1" x14ac:dyDescent="0.25"/>
    <row r="1095" ht="11.25" customHeight="1" x14ac:dyDescent="0.25"/>
    <row r="1096" ht="11.25" customHeight="1" x14ac:dyDescent="0.25"/>
    <row r="1097" ht="11.25" customHeight="1" x14ac:dyDescent="0.25"/>
    <row r="1098" ht="11.25" customHeight="1" x14ac:dyDescent="0.25"/>
    <row r="1099" ht="11.25" customHeight="1" x14ac:dyDescent="0.25"/>
    <row r="1100" ht="11.25" customHeight="1" x14ac:dyDescent="0.25"/>
    <row r="1101" ht="11.25" customHeight="1" x14ac:dyDescent="0.25"/>
    <row r="1102" ht="11.25" customHeight="1" x14ac:dyDescent="0.25"/>
    <row r="1103" ht="11.25" customHeight="1" x14ac:dyDescent="0.25"/>
    <row r="1104" ht="11.25" customHeight="1" x14ac:dyDescent="0.25"/>
    <row r="1105" ht="11.25" customHeight="1" x14ac:dyDescent="0.25"/>
    <row r="1106" ht="11.25" customHeight="1" x14ac:dyDescent="0.25"/>
    <row r="1107" ht="11.25" customHeight="1" x14ac:dyDescent="0.25"/>
    <row r="1108" ht="11.25" customHeight="1" x14ac:dyDescent="0.25"/>
    <row r="1109" ht="11.25" customHeight="1" x14ac:dyDescent="0.25"/>
    <row r="1110" ht="11.25" customHeight="1" x14ac:dyDescent="0.25"/>
    <row r="1111" ht="11.25" customHeight="1" x14ac:dyDescent="0.25"/>
    <row r="1112" ht="11.25" customHeight="1" x14ac:dyDescent="0.25"/>
    <row r="1113" ht="11.25" customHeight="1" x14ac:dyDescent="0.25"/>
    <row r="1114" ht="11.25" customHeight="1" x14ac:dyDescent="0.25"/>
    <row r="1115" ht="11.25" customHeight="1" x14ac:dyDescent="0.25"/>
    <row r="1116" ht="11.25" customHeight="1" x14ac:dyDescent="0.25"/>
    <row r="1117" ht="11.25" customHeight="1" x14ac:dyDescent="0.25"/>
    <row r="1118" ht="11.25" customHeight="1" x14ac:dyDescent="0.25"/>
    <row r="1119" ht="11.25" customHeight="1" x14ac:dyDescent="0.25"/>
    <row r="1120" ht="11.25" customHeight="1" x14ac:dyDescent="0.25"/>
    <row r="1121" ht="11.25" customHeight="1" x14ac:dyDescent="0.25"/>
    <row r="1122" ht="11.25" customHeight="1" x14ac:dyDescent="0.25"/>
    <row r="1123" ht="11.25" customHeight="1" x14ac:dyDescent="0.25"/>
    <row r="1124" ht="11.25" customHeight="1" x14ac:dyDescent="0.25"/>
    <row r="1125" ht="11.25" customHeight="1" x14ac:dyDescent="0.25"/>
    <row r="1126" ht="11.25" customHeight="1" x14ac:dyDescent="0.25"/>
    <row r="1127" ht="11.25" customHeight="1" x14ac:dyDescent="0.25"/>
    <row r="1128" ht="11.25" customHeight="1" x14ac:dyDescent="0.25"/>
    <row r="1129" ht="11.25" customHeight="1" x14ac:dyDescent="0.25"/>
    <row r="1130" ht="11.25" customHeight="1" x14ac:dyDescent="0.25"/>
    <row r="1131" ht="11.25" customHeight="1" x14ac:dyDescent="0.25"/>
    <row r="1132" ht="11.25" customHeight="1" x14ac:dyDescent="0.25"/>
    <row r="1133" ht="11.25" customHeight="1" x14ac:dyDescent="0.25"/>
    <row r="1134" ht="11.25" customHeight="1" x14ac:dyDescent="0.25"/>
    <row r="1135" ht="11.25" customHeight="1" x14ac:dyDescent="0.25"/>
    <row r="1136" ht="11.25" customHeight="1" x14ac:dyDescent="0.25"/>
    <row r="1137" ht="11.25" customHeight="1" x14ac:dyDescent="0.25"/>
    <row r="1138" ht="11.25" customHeight="1" x14ac:dyDescent="0.25"/>
    <row r="1139" ht="11.25" customHeight="1" x14ac:dyDescent="0.25"/>
    <row r="1140" ht="11.25" customHeight="1" x14ac:dyDescent="0.25"/>
    <row r="1141" ht="11.25" customHeight="1" x14ac:dyDescent="0.25"/>
    <row r="1142" ht="11.25" customHeight="1" x14ac:dyDescent="0.25"/>
    <row r="1143" ht="11.25" customHeight="1" x14ac:dyDescent="0.25"/>
    <row r="1144" ht="11.25" customHeight="1" x14ac:dyDescent="0.25"/>
    <row r="1145" ht="11.25" customHeight="1" x14ac:dyDescent="0.25"/>
    <row r="1146" ht="11.25" customHeight="1" x14ac:dyDescent="0.25"/>
    <row r="1147" ht="11.25" customHeight="1" x14ac:dyDescent="0.25"/>
    <row r="1148" ht="11.25" customHeight="1" x14ac:dyDescent="0.25"/>
    <row r="1149" ht="11.25" customHeight="1" x14ac:dyDescent="0.25"/>
    <row r="1150" ht="11.25" customHeight="1" x14ac:dyDescent="0.25"/>
    <row r="1151" ht="11.25" customHeight="1" x14ac:dyDescent="0.25"/>
    <row r="1152" ht="11.25" customHeight="1" x14ac:dyDescent="0.25"/>
    <row r="1153" ht="11.25" customHeight="1" x14ac:dyDescent="0.25"/>
    <row r="1154" ht="11.25" customHeight="1" x14ac:dyDescent="0.25"/>
    <row r="1155" ht="11.25" customHeight="1" x14ac:dyDescent="0.25"/>
    <row r="1156" ht="11.25" customHeight="1" x14ac:dyDescent="0.25"/>
    <row r="1157" ht="11.25" customHeight="1" x14ac:dyDescent="0.25"/>
    <row r="1158" ht="11.25" customHeight="1" x14ac:dyDescent="0.25"/>
    <row r="1159" ht="11.25" customHeight="1" x14ac:dyDescent="0.25"/>
    <row r="1160" ht="11.25" customHeight="1" x14ac:dyDescent="0.25"/>
    <row r="1161" ht="11.25" customHeight="1" x14ac:dyDescent="0.25"/>
    <row r="1162" ht="11.25" customHeight="1" x14ac:dyDescent="0.25"/>
    <row r="1163" ht="11.25" customHeight="1" x14ac:dyDescent="0.25"/>
    <row r="1164" ht="11.25" customHeight="1" x14ac:dyDescent="0.25"/>
    <row r="1165" ht="11.25" customHeight="1" x14ac:dyDescent="0.25"/>
    <row r="1166" ht="11.25" customHeight="1" x14ac:dyDescent="0.25"/>
    <row r="1167" ht="11.25" customHeight="1" x14ac:dyDescent="0.25"/>
    <row r="1168" ht="11.25" customHeight="1" x14ac:dyDescent="0.25"/>
    <row r="1169" ht="11.25" customHeight="1" x14ac:dyDescent="0.25"/>
    <row r="1170" ht="11.25" customHeight="1" x14ac:dyDescent="0.25"/>
    <row r="1171" ht="11.25" customHeight="1" x14ac:dyDescent="0.25"/>
    <row r="1172" ht="11.25" customHeight="1" x14ac:dyDescent="0.25"/>
    <row r="1173" ht="11.25" customHeight="1" x14ac:dyDescent="0.25"/>
    <row r="1174" ht="11.25" customHeight="1" x14ac:dyDescent="0.25"/>
    <row r="1175" ht="11.25" customHeight="1" x14ac:dyDescent="0.25"/>
    <row r="1176" ht="11.25" customHeight="1" x14ac:dyDescent="0.25"/>
    <row r="1177" ht="11.25" customHeight="1" x14ac:dyDescent="0.25"/>
    <row r="1178" ht="11.25" customHeight="1" x14ac:dyDescent="0.25"/>
    <row r="1179" ht="11.25" customHeight="1" x14ac:dyDescent="0.25"/>
    <row r="1180" ht="11.25" customHeight="1" x14ac:dyDescent="0.25"/>
    <row r="1181" ht="11.25" customHeight="1" x14ac:dyDescent="0.25"/>
    <row r="1182" ht="11.25" customHeight="1" x14ac:dyDescent="0.25"/>
    <row r="1183" ht="11.25" customHeight="1" x14ac:dyDescent="0.25"/>
    <row r="1184" ht="11.25" customHeight="1" x14ac:dyDescent="0.25"/>
    <row r="1185" ht="11.25" customHeight="1" x14ac:dyDescent="0.25"/>
    <row r="1186" ht="11.25" customHeight="1" x14ac:dyDescent="0.25"/>
    <row r="1187" ht="11.25" customHeight="1" x14ac:dyDescent="0.25"/>
    <row r="1188" ht="11.25" customHeight="1" x14ac:dyDescent="0.25"/>
    <row r="1189" ht="11.25" customHeight="1" x14ac:dyDescent="0.25"/>
    <row r="1190" ht="11.25" customHeight="1" x14ac:dyDescent="0.25"/>
    <row r="1191" ht="11.25" customHeight="1" x14ac:dyDescent="0.25"/>
    <row r="1192" ht="11.25" customHeight="1" x14ac:dyDescent="0.25"/>
    <row r="1193" ht="11.25" customHeight="1" x14ac:dyDescent="0.25"/>
    <row r="1194" ht="11.25" customHeight="1" x14ac:dyDescent="0.25"/>
    <row r="1195" ht="11.25" customHeight="1" x14ac:dyDescent="0.25"/>
    <row r="1196" ht="11.25" customHeight="1" x14ac:dyDescent="0.25"/>
    <row r="1197" ht="11.25" customHeight="1" x14ac:dyDescent="0.25"/>
    <row r="1198" ht="11.25" customHeight="1" x14ac:dyDescent="0.25"/>
    <row r="1199" ht="11.25" customHeight="1" x14ac:dyDescent="0.25"/>
    <row r="1200" ht="11.25" customHeight="1" x14ac:dyDescent="0.25"/>
    <row r="1201" ht="11.25" customHeight="1" x14ac:dyDescent="0.25"/>
    <row r="1202" ht="11.25" customHeight="1" x14ac:dyDescent="0.25"/>
    <row r="1203" ht="11.25" customHeight="1" x14ac:dyDescent="0.25"/>
    <row r="1204" ht="11.25" customHeight="1" x14ac:dyDescent="0.25"/>
    <row r="1205" ht="11.25" customHeight="1" x14ac:dyDescent="0.25"/>
    <row r="1206" ht="11.25" customHeight="1" x14ac:dyDescent="0.25"/>
    <row r="1207" ht="11.25" customHeight="1" x14ac:dyDescent="0.25"/>
    <row r="1208" ht="11.25" customHeight="1" x14ac:dyDescent="0.25"/>
    <row r="1209" ht="11.25" customHeight="1" x14ac:dyDescent="0.25"/>
    <row r="1210" ht="11.25" customHeight="1" x14ac:dyDescent="0.25"/>
    <row r="1211" ht="11.25" customHeight="1" x14ac:dyDescent="0.25"/>
    <row r="1212" ht="11.25" customHeight="1" x14ac:dyDescent="0.25"/>
    <row r="1213" ht="11.25" customHeight="1" x14ac:dyDescent="0.25"/>
    <row r="1214" ht="11.25" customHeight="1" x14ac:dyDescent="0.25"/>
    <row r="1215" ht="11.25" customHeight="1" x14ac:dyDescent="0.25"/>
    <row r="1216" ht="11.25" customHeight="1" x14ac:dyDescent="0.25"/>
    <row r="1217" ht="11.25" customHeight="1" x14ac:dyDescent="0.25"/>
    <row r="1218" ht="11.25" customHeight="1" x14ac:dyDescent="0.25"/>
    <row r="1219" ht="11.25" customHeight="1" x14ac:dyDescent="0.25"/>
    <row r="1220" ht="11.25" customHeight="1" x14ac:dyDescent="0.25"/>
    <row r="1221" ht="11.25" customHeight="1" x14ac:dyDescent="0.25"/>
    <row r="1222" ht="11.25" customHeight="1" x14ac:dyDescent="0.25"/>
    <row r="1223" ht="11.25" customHeight="1" x14ac:dyDescent="0.25"/>
    <row r="1224" ht="11.25" customHeight="1" x14ac:dyDescent="0.25"/>
    <row r="1225" ht="11.25" customHeight="1" x14ac:dyDescent="0.25"/>
    <row r="1226" ht="11.25" customHeight="1" x14ac:dyDescent="0.25"/>
    <row r="1227" ht="11.25" customHeight="1" x14ac:dyDescent="0.25"/>
    <row r="1228" ht="11.25" customHeight="1" x14ac:dyDescent="0.25"/>
    <row r="1229" ht="11.25" customHeight="1" x14ac:dyDescent="0.25"/>
    <row r="1230" ht="11.25" customHeight="1" x14ac:dyDescent="0.25"/>
    <row r="1231" ht="11.25" customHeight="1" x14ac:dyDescent="0.25"/>
    <row r="1232" ht="11.25" customHeight="1" x14ac:dyDescent="0.25"/>
    <row r="1233" ht="11.25" customHeight="1" x14ac:dyDescent="0.25"/>
    <row r="1234" ht="11.25" customHeight="1" x14ac:dyDescent="0.25"/>
    <row r="1235" ht="11.25" customHeight="1" x14ac:dyDescent="0.25"/>
    <row r="1236" ht="11.25" customHeight="1" x14ac:dyDescent="0.25"/>
    <row r="1237" ht="11.25" customHeight="1" x14ac:dyDescent="0.25"/>
    <row r="1238" ht="11.25" customHeight="1" x14ac:dyDescent="0.25"/>
    <row r="1239" ht="11.25" customHeight="1" x14ac:dyDescent="0.25"/>
    <row r="1240" ht="11.25" customHeight="1" x14ac:dyDescent="0.25"/>
    <row r="1241" ht="11.25" customHeight="1" x14ac:dyDescent="0.25"/>
    <row r="1242" ht="11.25" customHeight="1" x14ac:dyDescent="0.25"/>
    <row r="1243" ht="11.25" customHeight="1" x14ac:dyDescent="0.25"/>
    <row r="1244" ht="11.25" customHeight="1" x14ac:dyDescent="0.25"/>
    <row r="1245" ht="11.25" customHeight="1" x14ac:dyDescent="0.25"/>
    <row r="1246" ht="11.25" customHeight="1" x14ac:dyDescent="0.25"/>
    <row r="1247" ht="11.25" customHeight="1" x14ac:dyDescent="0.25"/>
    <row r="1248" ht="11.25" customHeight="1" x14ac:dyDescent="0.25"/>
    <row r="1249" ht="11.25" customHeight="1" x14ac:dyDescent="0.25"/>
    <row r="1250" ht="11.25" customHeight="1" x14ac:dyDescent="0.25"/>
    <row r="1251" ht="11.25" customHeight="1" x14ac:dyDescent="0.25"/>
    <row r="1252" ht="11.25" customHeight="1" x14ac:dyDescent="0.25"/>
    <row r="1253" ht="11.25" customHeight="1" x14ac:dyDescent="0.25"/>
    <row r="1254" ht="11.25" customHeight="1" x14ac:dyDescent="0.25"/>
    <row r="1255" ht="11.25" customHeight="1" x14ac:dyDescent="0.25"/>
    <row r="1256" ht="11.25" customHeight="1" x14ac:dyDescent="0.25"/>
    <row r="1257" ht="11.25" customHeight="1" x14ac:dyDescent="0.25"/>
    <row r="1258" ht="11.25" customHeight="1" x14ac:dyDescent="0.25"/>
    <row r="1259" ht="11.25" customHeight="1" x14ac:dyDescent="0.25"/>
    <row r="1260" ht="11.25" customHeight="1" x14ac:dyDescent="0.25"/>
    <row r="1261" ht="11.25" customHeight="1" x14ac:dyDescent="0.25"/>
    <row r="1262" ht="11.25" customHeight="1" x14ac:dyDescent="0.25"/>
    <row r="1263" ht="11.25" customHeight="1" x14ac:dyDescent="0.25"/>
    <row r="1264" ht="11.25" customHeight="1" x14ac:dyDescent="0.25"/>
    <row r="1265" ht="11.25" customHeight="1" x14ac:dyDescent="0.25"/>
    <row r="1266" ht="11.25" customHeight="1" x14ac:dyDescent="0.25"/>
    <row r="1267" ht="11.25" customHeight="1" x14ac:dyDescent="0.25"/>
    <row r="1268" ht="11.25" customHeight="1" x14ac:dyDescent="0.25"/>
    <row r="1269" ht="11.25" customHeight="1" x14ac:dyDescent="0.25"/>
    <row r="1270" ht="11.25" customHeight="1" x14ac:dyDescent="0.25"/>
    <row r="1271" ht="11.25" customHeight="1" x14ac:dyDescent="0.25"/>
    <row r="1272" ht="11.25" customHeight="1" x14ac:dyDescent="0.25"/>
    <row r="1273" ht="11.25" customHeight="1" x14ac:dyDescent="0.25"/>
    <row r="1274" ht="11.25" customHeight="1" x14ac:dyDescent="0.25"/>
    <row r="1275" ht="11.25" customHeight="1" x14ac:dyDescent="0.25"/>
    <row r="1276" ht="11.25" customHeight="1" x14ac:dyDescent="0.25"/>
    <row r="1277" ht="11.25" customHeight="1" x14ac:dyDescent="0.25"/>
    <row r="1278" ht="11.25" customHeight="1" x14ac:dyDescent="0.25"/>
    <row r="1279" ht="11.25" customHeight="1" x14ac:dyDescent="0.25"/>
    <row r="1280" ht="11.25" customHeight="1" x14ac:dyDescent="0.25"/>
    <row r="1281" ht="11.25" customHeight="1" x14ac:dyDescent="0.25"/>
    <row r="1282" ht="11.25" customHeight="1" x14ac:dyDescent="0.25"/>
    <row r="1283" ht="11.25" customHeight="1" x14ac:dyDescent="0.25"/>
    <row r="1284" ht="11.25" customHeight="1" x14ac:dyDescent="0.25"/>
    <row r="1285" ht="11.25" customHeight="1" x14ac:dyDescent="0.25"/>
    <row r="1286" ht="11.25" customHeight="1" x14ac:dyDescent="0.25"/>
    <row r="1287" ht="11.25" customHeight="1" x14ac:dyDescent="0.25"/>
    <row r="1288" ht="11.25" customHeight="1" x14ac:dyDescent="0.25"/>
    <row r="1289" ht="11.25" customHeight="1" x14ac:dyDescent="0.25"/>
    <row r="1290" ht="11.25" customHeight="1" x14ac:dyDescent="0.25"/>
    <row r="1291" ht="11.25" customHeight="1" x14ac:dyDescent="0.25"/>
    <row r="1292" ht="11.25" customHeight="1" x14ac:dyDescent="0.25"/>
    <row r="1293" ht="11.25" customHeight="1" x14ac:dyDescent="0.25"/>
    <row r="1294" ht="11.25" customHeight="1" x14ac:dyDescent="0.25"/>
    <row r="1295" ht="11.25" customHeight="1" x14ac:dyDescent="0.25"/>
    <row r="1296" ht="11.25" customHeight="1" x14ac:dyDescent="0.25"/>
    <row r="1297" ht="11.25" customHeight="1" x14ac:dyDescent="0.25"/>
    <row r="1298" ht="11.25" customHeight="1" x14ac:dyDescent="0.25"/>
    <row r="1299" ht="11.25" customHeight="1" x14ac:dyDescent="0.25"/>
    <row r="1300" ht="11.25" customHeight="1" x14ac:dyDescent="0.25"/>
    <row r="1301" ht="11.25" customHeight="1" x14ac:dyDescent="0.25"/>
    <row r="1302" ht="11.25" customHeight="1" x14ac:dyDescent="0.25"/>
    <row r="1303" ht="11.25" customHeight="1" x14ac:dyDescent="0.25"/>
    <row r="1304" ht="11.25" customHeight="1" x14ac:dyDescent="0.25"/>
    <row r="1305" ht="11.25" customHeight="1" x14ac:dyDescent="0.25"/>
    <row r="1306" ht="11.25" customHeight="1" x14ac:dyDescent="0.25"/>
    <row r="1307" ht="11.25" customHeight="1" x14ac:dyDescent="0.25"/>
    <row r="1308" ht="11.25" customHeight="1" x14ac:dyDescent="0.25"/>
    <row r="1309" ht="11.25" customHeight="1" x14ac:dyDescent="0.25"/>
    <row r="1310" ht="11.25" customHeight="1" x14ac:dyDescent="0.25"/>
    <row r="1311" ht="11.25" customHeight="1" x14ac:dyDescent="0.25"/>
    <row r="1312" ht="11.25" customHeight="1" x14ac:dyDescent="0.25"/>
    <row r="1313" ht="11.25" customHeight="1" x14ac:dyDescent="0.25"/>
    <row r="1314" ht="11.25" customHeight="1" x14ac:dyDescent="0.25"/>
    <row r="1315" ht="11.25" customHeight="1" x14ac:dyDescent="0.25"/>
    <row r="1316" ht="11.25" customHeight="1" x14ac:dyDescent="0.25"/>
    <row r="1317" ht="11.25" customHeight="1" x14ac:dyDescent="0.25"/>
    <row r="1318" ht="11.25" customHeight="1" x14ac:dyDescent="0.25"/>
    <row r="1319" ht="11.25" customHeight="1" x14ac:dyDescent="0.25"/>
    <row r="1320" ht="11.25" customHeight="1" x14ac:dyDescent="0.25"/>
    <row r="1321" ht="11.25" customHeight="1" x14ac:dyDescent="0.25"/>
    <row r="1322" ht="11.25" customHeight="1" x14ac:dyDescent="0.25"/>
    <row r="1323" ht="11.25" customHeight="1" x14ac:dyDescent="0.25"/>
    <row r="1324" ht="11.25" customHeight="1" x14ac:dyDescent="0.25"/>
    <row r="1325" ht="11.25" customHeight="1" x14ac:dyDescent="0.25"/>
    <row r="1326" ht="11.25" customHeight="1" x14ac:dyDescent="0.25"/>
    <row r="1327" ht="11.25" customHeight="1" x14ac:dyDescent="0.25"/>
    <row r="1328" ht="11.25" customHeight="1" x14ac:dyDescent="0.25"/>
    <row r="1329" ht="11.25" customHeight="1" x14ac:dyDescent="0.25"/>
    <row r="1330" ht="11.25" customHeight="1" x14ac:dyDescent="0.25"/>
    <row r="1331" ht="11.25" customHeight="1" x14ac:dyDescent="0.25"/>
    <row r="1332" ht="11.25" customHeight="1" x14ac:dyDescent="0.25"/>
    <row r="1333" ht="11.25" customHeight="1" x14ac:dyDescent="0.25"/>
    <row r="1334" ht="11.25" customHeight="1" x14ac:dyDescent="0.25"/>
    <row r="1335" ht="11.25" customHeight="1" x14ac:dyDescent="0.25"/>
    <row r="1336" ht="11.25" customHeight="1" x14ac:dyDescent="0.25"/>
    <row r="1337" ht="11.25" customHeight="1" x14ac:dyDescent="0.25"/>
    <row r="1338" ht="11.25" customHeight="1" x14ac:dyDescent="0.25"/>
    <row r="1339" ht="11.25" customHeight="1" x14ac:dyDescent="0.25"/>
    <row r="1340" ht="11.25" customHeight="1" x14ac:dyDescent="0.25"/>
    <row r="1341" ht="11.25" customHeight="1" x14ac:dyDescent="0.25"/>
    <row r="1342" ht="11.25" customHeight="1" x14ac:dyDescent="0.25"/>
    <row r="1343" ht="11.25" customHeight="1" x14ac:dyDescent="0.25"/>
    <row r="1344" ht="11.25" customHeight="1" x14ac:dyDescent="0.25"/>
    <row r="1345" ht="11.25" customHeight="1" x14ac:dyDescent="0.25"/>
    <row r="1346" ht="11.25" customHeight="1" x14ac:dyDescent="0.25"/>
    <row r="1347" ht="11.25" customHeight="1" x14ac:dyDescent="0.25"/>
    <row r="1348" ht="11.25" customHeight="1" x14ac:dyDescent="0.25"/>
    <row r="1349" ht="11.25" customHeight="1" x14ac:dyDescent="0.25"/>
    <row r="1350" ht="11.25" customHeight="1" x14ac:dyDescent="0.25"/>
    <row r="1351" ht="11.25" customHeight="1" x14ac:dyDescent="0.25"/>
    <row r="1352" ht="11.25" customHeight="1" x14ac:dyDescent="0.25"/>
    <row r="1353" ht="11.25" customHeight="1" x14ac:dyDescent="0.25"/>
    <row r="1354" ht="11.25" customHeight="1" x14ac:dyDescent="0.25"/>
    <row r="1355" ht="11.25" customHeight="1" x14ac:dyDescent="0.25"/>
    <row r="1356" ht="11.25" customHeight="1" x14ac:dyDescent="0.25"/>
    <row r="1357" ht="11.25" customHeight="1" x14ac:dyDescent="0.25"/>
    <row r="1358" ht="11.25" customHeight="1" x14ac:dyDescent="0.25"/>
    <row r="1359" ht="11.25" customHeight="1" x14ac:dyDescent="0.25"/>
    <row r="1360" ht="11.25" customHeight="1" x14ac:dyDescent="0.25"/>
    <row r="1361" ht="11.25" customHeight="1" x14ac:dyDescent="0.25"/>
    <row r="1362" ht="11.25" customHeight="1" x14ac:dyDescent="0.25"/>
    <row r="1363" ht="11.25" customHeight="1" x14ac:dyDescent="0.25"/>
    <row r="1364" ht="11.25" customHeight="1" x14ac:dyDescent="0.25"/>
    <row r="1365" ht="11.25" customHeight="1" x14ac:dyDescent="0.25"/>
    <row r="1366" ht="11.25" customHeight="1" x14ac:dyDescent="0.25"/>
    <row r="1367" ht="11.25" customHeight="1" x14ac:dyDescent="0.25"/>
    <row r="1368" ht="11.25" customHeight="1" x14ac:dyDescent="0.25"/>
    <row r="1369" ht="11.25" customHeight="1" x14ac:dyDescent="0.25"/>
    <row r="1370" ht="11.25" customHeight="1" x14ac:dyDescent="0.25"/>
    <row r="1371" ht="11.25" customHeight="1" x14ac:dyDescent="0.25"/>
    <row r="1372" ht="11.25" customHeight="1" x14ac:dyDescent="0.25"/>
    <row r="1373" ht="11.25" customHeight="1" x14ac:dyDescent="0.25"/>
    <row r="1374" ht="11.25" customHeight="1" x14ac:dyDescent="0.25"/>
    <row r="1375" ht="11.25" customHeight="1" x14ac:dyDescent="0.25"/>
    <row r="1376" ht="11.25" customHeight="1" x14ac:dyDescent="0.25"/>
    <row r="1377" ht="11.25" customHeight="1" x14ac:dyDescent="0.25"/>
    <row r="1378" ht="11.25" customHeight="1" x14ac:dyDescent="0.25"/>
    <row r="1379" ht="11.25" customHeight="1" x14ac:dyDescent="0.25"/>
    <row r="1380" ht="11.25" customHeight="1" x14ac:dyDescent="0.25"/>
    <row r="1381" ht="11.25" customHeight="1" x14ac:dyDescent="0.25"/>
    <row r="1382" ht="11.25" customHeight="1" x14ac:dyDescent="0.25"/>
    <row r="1383" ht="11.25" customHeight="1" x14ac:dyDescent="0.25"/>
    <row r="1384" ht="11.25" customHeight="1" x14ac:dyDescent="0.25"/>
    <row r="1385" ht="11.25" customHeight="1" x14ac:dyDescent="0.25"/>
    <row r="1386" ht="11.25" customHeight="1" x14ac:dyDescent="0.25"/>
    <row r="1387" ht="11.25" customHeight="1" x14ac:dyDescent="0.25"/>
    <row r="1388" ht="11.25" customHeight="1" x14ac:dyDescent="0.25"/>
    <row r="1389" ht="11.25" customHeight="1" x14ac:dyDescent="0.25"/>
    <row r="1390" ht="11.25" customHeight="1" x14ac:dyDescent="0.25"/>
    <row r="1391" ht="11.25" customHeight="1" x14ac:dyDescent="0.25"/>
    <row r="1392" ht="11.25" customHeight="1" x14ac:dyDescent="0.25"/>
    <row r="1393" ht="11.25" customHeight="1" x14ac:dyDescent="0.25"/>
    <row r="1394" ht="11.25" customHeight="1" x14ac:dyDescent="0.25"/>
    <row r="1395" ht="11.25" customHeight="1" x14ac:dyDescent="0.25"/>
    <row r="1396" ht="11.25" customHeight="1" x14ac:dyDescent="0.25"/>
    <row r="1397" ht="11.25" customHeight="1" x14ac:dyDescent="0.25"/>
    <row r="1398" ht="11.25" customHeight="1" x14ac:dyDescent="0.25"/>
    <row r="1399" ht="11.25" customHeight="1" x14ac:dyDescent="0.25"/>
    <row r="1400" ht="11.25" customHeight="1" x14ac:dyDescent="0.25"/>
    <row r="1401" ht="11.25" customHeight="1" x14ac:dyDescent="0.25"/>
    <row r="1402" ht="11.25" customHeight="1" x14ac:dyDescent="0.25"/>
    <row r="1403" ht="11.25" customHeight="1" x14ac:dyDescent="0.25"/>
    <row r="1404" ht="11.25" customHeight="1" x14ac:dyDescent="0.25"/>
    <row r="1405" ht="11.25" customHeight="1" x14ac:dyDescent="0.25"/>
    <row r="1406" ht="11.25" customHeight="1" x14ac:dyDescent="0.25"/>
    <row r="1407" ht="11.25" customHeight="1" x14ac:dyDescent="0.25"/>
    <row r="1408" ht="11.25" customHeight="1" x14ac:dyDescent="0.25"/>
    <row r="1409" ht="11.25" customHeight="1" x14ac:dyDescent="0.25"/>
    <row r="1410" ht="11.25" customHeight="1" x14ac:dyDescent="0.25"/>
    <row r="1411" ht="11.25" customHeight="1" x14ac:dyDescent="0.25"/>
    <row r="1412" ht="11.25" customHeight="1" x14ac:dyDescent="0.25"/>
    <row r="1413" ht="11.25" customHeight="1" x14ac:dyDescent="0.25"/>
    <row r="1414" ht="11.25" customHeight="1" x14ac:dyDescent="0.25"/>
    <row r="1415" ht="11.25" customHeight="1" x14ac:dyDescent="0.25"/>
    <row r="1416" ht="11.25" customHeight="1" x14ac:dyDescent="0.25"/>
    <row r="1417" ht="11.25" customHeight="1" x14ac:dyDescent="0.25"/>
    <row r="1418" ht="11.25" customHeight="1" x14ac:dyDescent="0.25"/>
    <row r="1419" ht="11.25" customHeight="1" x14ac:dyDescent="0.25"/>
    <row r="1420" ht="11.25" customHeight="1" x14ac:dyDescent="0.25"/>
    <row r="1421" ht="11.25" customHeight="1" x14ac:dyDescent="0.25"/>
    <row r="1422" ht="11.25" customHeight="1" x14ac:dyDescent="0.25"/>
    <row r="1423" ht="11.25" customHeight="1" x14ac:dyDescent="0.25"/>
    <row r="1424" ht="11.25" customHeight="1" x14ac:dyDescent="0.25"/>
    <row r="1425" ht="11.25" customHeight="1" x14ac:dyDescent="0.25"/>
    <row r="1426" ht="11.25" customHeight="1" x14ac:dyDescent="0.25"/>
    <row r="1427" ht="11.25" customHeight="1" x14ac:dyDescent="0.25"/>
    <row r="1428" ht="11.25" customHeight="1" x14ac:dyDescent="0.25"/>
    <row r="1429" ht="11.25" customHeight="1" x14ac:dyDescent="0.25"/>
    <row r="1430" ht="11.25" customHeight="1" x14ac:dyDescent="0.25"/>
    <row r="1431" ht="11.25" customHeight="1" x14ac:dyDescent="0.25"/>
    <row r="1432" ht="11.25" customHeight="1" x14ac:dyDescent="0.25"/>
    <row r="1433" ht="11.25" customHeight="1" x14ac:dyDescent="0.25"/>
    <row r="1434" ht="11.25" customHeight="1" x14ac:dyDescent="0.25"/>
    <row r="1435" ht="11.25" customHeight="1" x14ac:dyDescent="0.25"/>
    <row r="1436" ht="11.25" customHeight="1" x14ac:dyDescent="0.25"/>
    <row r="1437" ht="11.25" customHeight="1" x14ac:dyDescent="0.25"/>
    <row r="1438" ht="11.25" customHeight="1" x14ac:dyDescent="0.25"/>
    <row r="1439" ht="11.25" customHeight="1" x14ac:dyDescent="0.25"/>
    <row r="1440" ht="11.25" customHeight="1" x14ac:dyDescent="0.25"/>
    <row r="1441" ht="11.25" customHeight="1" x14ac:dyDescent="0.25"/>
    <row r="1442" ht="11.25" customHeight="1" x14ac:dyDescent="0.25"/>
    <row r="1443" ht="11.25" customHeight="1" x14ac:dyDescent="0.25"/>
    <row r="1444" ht="11.25" customHeight="1" x14ac:dyDescent="0.25"/>
    <row r="1445" ht="11.25" customHeight="1" x14ac:dyDescent="0.25"/>
    <row r="1446" ht="11.25" customHeight="1" x14ac:dyDescent="0.25"/>
    <row r="1447" ht="11.25" customHeight="1" x14ac:dyDescent="0.25"/>
    <row r="1448" ht="11.25" customHeight="1" x14ac:dyDescent="0.25"/>
    <row r="1449" ht="11.25" customHeight="1" x14ac:dyDescent="0.25"/>
    <row r="1450" ht="11.25" customHeight="1" x14ac:dyDescent="0.25"/>
    <row r="1451" ht="11.25" customHeight="1" x14ac:dyDescent="0.25"/>
    <row r="1452" ht="11.25" customHeight="1" x14ac:dyDescent="0.25"/>
    <row r="1453" ht="11.25" customHeight="1" x14ac:dyDescent="0.25"/>
    <row r="1454" ht="11.25" customHeight="1" x14ac:dyDescent="0.25"/>
    <row r="1455" ht="11.25" customHeight="1" x14ac:dyDescent="0.25"/>
    <row r="1456" ht="11.25" customHeight="1" x14ac:dyDescent="0.25"/>
    <row r="1457" ht="11.25" customHeight="1" x14ac:dyDescent="0.25"/>
    <row r="1458" ht="11.25" customHeight="1" x14ac:dyDescent="0.25"/>
    <row r="1459" ht="11.25" customHeight="1" x14ac:dyDescent="0.25"/>
    <row r="1460" ht="11.25" customHeight="1" x14ac:dyDescent="0.25"/>
    <row r="1461" ht="11.25" customHeight="1" x14ac:dyDescent="0.25"/>
    <row r="1462" ht="11.25" customHeight="1" x14ac:dyDescent="0.25"/>
    <row r="1463" ht="11.25" customHeight="1" x14ac:dyDescent="0.25"/>
    <row r="1464" ht="11.25" customHeight="1" x14ac:dyDescent="0.25"/>
    <row r="1465" ht="11.25" customHeight="1" x14ac:dyDescent="0.25"/>
    <row r="1466" ht="11.25" customHeight="1" x14ac:dyDescent="0.25"/>
    <row r="1467" ht="11.25" customHeight="1" x14ac:dyDescent="0.25"/>
    <row r="1468" ht="11.25" customHeight="1" x14ac:dyDescent="0.25"/>
    <row r="1469" ht="11.25" customHeight="1" x14ac:dyDescent="0.25"/>
    <row r="1470" ht="11.25" customHeight="1" x14ac:dyDescent="0.25"/>
    <row r="1471" ht="11.25" customHeight="1" x14ac:dyDescent="0.25"/>
    <row r="1472" ht="11.25" customHeight="1" x14ac:dyDescent="0.25"/>
    <row r="1473" ht="11.25" customHeight="1" x14ac:dyDescent="0.25"/>
    <row r="1474" ht="11.25" customHeight="1" x14ac:dyDescent="0.25"/>
    <row r="1475" ht="11.25" customHeight="1" x14ac:dyDescent="0.25"/>
    <row r="1476" ht="11.25" customHeight="1" x14ac:dyDescent="0.25"/>
    <row r="1477" ht="11.25" customHeight="1" x14ac:dyDescent="0.25"/>
    <row r="1478" ht="11.25" customHeight="1" x14ac:dyDescent="0.25"/>
    <row r="1479" ht="11.25" customHeight="1" x14ac:dyDescent="0.25"/>
    <row r="1480" ht="11.25" customHeight="1" x14ac:dyDescent="0.25"/>
    <row r="1481" ht="11.25" customHeight="1" x14ac:dyDescent="0.25"/>
    <row r="1482" ht="11.25" customHeight="1" x14ac:dyDescent="0.25"/>
    <row r="1483" ht="11.25" customHeight="1" x14ac:dyDescent="0.25"/>
    <row r="1484" ht="11.25" customHeight="1" x14ac:dyDescent="0.25"/>
    <row r="1485" ht="11.25" customHeight="1" x14ac:dyDescent="0.25"/>
    <row r="1486" ht="11.25" customHeight="1" x14ac:dyDescent="0.25"/>
    <row r="1487" ht="11.25" customHeight="1" x14ac:dyDescent="0.25"/>
    <row r="1488" ht="11.25" customHeight="1" x14ac:dyDescent="0.25"/>
    <row r="1489" ht="11.25" customHeight="1" x14ac:dyDescent="0.25"/>
    <row r="1490" ht="11.25" customHeight="1" x14ac:dyDescent="0.25"/>
    <row r="1491" ht="11.25" customHeight="1" x14ac:dyDescent="0.25"/>
    <row r="1492" ht="11.25" customHeight="1" x14ac:dyDescent="0.25"/>
    <row r="1493" ht="11.25" customHeight="1" x14ac:dyDescent="0.25"/>
    <row r="1494" ht="11.25" customHeight="1" x14ac:dyDescent="0.25"/>
    <row r="1495" ht="11.25" customHeight="1" x14ac:dyDescent="0.25"/>
    <row r="1496" ht="11.25" customHeight="1" x14ac:dyDescent="0.25"/>
    <row r="1497" ht="11.25" customHeight="1" x14ac:dyDescent="0.25"/>
    <row r="1498" ht="11.25" customHeight="1" x14ac:dyDescent="0.25"/>
    <row r="1499" ht="11.25" customHeight="1" x14ac:dyDescent="0.25"/>
    <row r="1500" ht="11.25" customHeight="1" x14ac:dyDescent="0.25"/>
    <row r="1501" ht="11.25" customHeight="1" x14ac:dyDescent="0.25"/>
    <row r="1502" ht="11.25" customHeight="1" x14ac:dyDescent="0.25"/>
    <row r="1503" ht="11.25" customHeight="1" x14ac:dyDescent="0.25"/>
    <row r="1504" ht="11.25" customHeight="1" x14ac:dyDescent="0.25"/>
    <row r="1505" ht="11.25" customHeight="1" x14ac:dyDescent="0.25"/>
    <row r="1506" ht="11.25" customHeight="1" x14ac:dyDescent="0.25"/>
    <row r="1507" ht="11.25" customHeight="1" x14ac:dyDescent="0.25"/>
    <row r="1508" ht="11.25" customHeight="1" x14ac:dyDescent="0.25"/>
    <row r="1509" ht="11.25" customHeight="1" x14ac:dyDescent="0.25"/>
    <row r="1510" ht="11.25" customHeight="1" x14ac:dyDescent="0.25"/>
    <row r="1511" ht="11.25" customHeight="1" x14ac:dyDescent="0.25"/>
    <row r="1512" ht="11.25" customHeight="1" x14ac:dyDescent="0.25"/>
    <row r="1513" ht="11.25" customHeight="1" x14ac:dyDescent="0.25"/>
    <row r="1514" ht="11.25" customHeight="1" x14ac:dyDescent="0.25"/>
    <row r="1515" ht="11.25" customHeight="1" x14ac:dyDescent="0.25"/>
    <row r="1516" ht="11.25" customHeight="1" x14ac:dyDescent="0.25"/>
    <row r="1517" ht="11.25" customHeight="1" x14ac:dyDescent="0.25"/>
    <row r="1518" ht="11.25" customHeight="1" x14ac:dyDescent="0.25"/>
    <row r="1519" ht="11.25" customHeight="1" x14ac:dyDescent="0.25"/>
    <row r="1520" ht="11.25" customHeight="1" x14ac:dyDescent="0.25"/>
    <row r="1521" ht="11.25" customHeight="1" x14ac:dyDescent="0.25"/>
    <row r="1522" ht="11.25" customHeight="1" x14ac:dyDescent="0.25"/>
    <row r="1523" ht="11.25" customHeight="1" x14ac:dyDescent="0.25"/>
    <row r="1524" ht="11.25" customHeight="1" x14ac:dyDescent="0.25"/>
    <row r="1525" ht="11.25" customHeight="1" x14ac:dyDescent="0.25"/>
    <row r="1526" ht="11.25" customHeight="1" x14ac:dyDescent="0.25"/>
    <row r="1527" ht="11.25" customHeight="1" x14ac:dyDescent="0.25"/>
    <row r="1528" ht="11.25" customHeight="1" x14ac:dyDescent="0.25"/>
    <row r="1529" ht="11.25" customHeight="1" x14ac:dyDescent="0.25"/>
    <row r="1530" ht="11.25" customHeight="1" x14ac:dyDescent="0.25"/>
    <row r="1531" ht="11.25" customHeight="1" x14ac:dyDescent="0.25"/>
    <row r="1532" ht="11.25" customHeight="1" x14ac:dyDescent="0.25"/>
    <row r="1533" ht="11.25" customHeight="1" x14ac:dyDescent="0.25"/>
    <row r="1534" ht="11.25" customHeight="1" x14ac:dyDescent="0.25"/>
    <row r="1535" ht="11.25" customHeight="1" x14ac:dyDescent="0.25"/>
    <row r="1536" ht="11.25" customHeight="1" x14ac:dyDescent="0.25"/>
    <row r="1537" ht="11.25" customHeight="1" x14ac:dyDescent="0.25"/>
    <row r="1538" ht="11.25" customHeight="1" x14ac:dyDescent="0.25"/>
    <row r="1539" ht="11.25" customHeight="1" x14ac:dyDescent="0.25"/>
    <row r="1540" ht="11.25" customHeight="1" x14ac:dyDescent="0.25"/>
    <row r="1541" ht="11.25" customHeight="1" x14ac:dyDescent="0.25"/>
    <row r="1542" ht="11.25" customHeight="1" x14ac:dyDescent="0.25"/>
    <row r="1543" ht="11.25" customHeight="1" x14ac:dyDescent="0.25"/>
    <row r="1544" ht="11.25" customHeight="1" x14ac:dyDescent="0.25"/>
    <row r="1545" ht="11.25" customHeight="1" x14ac:dyDescent="0.25"/>
    <row r="1546" ht="11.25" customHeight="1" x14ac:dyDescent="0.25"/>
    <row r="1547" ht="11.25" customHeight="1" x14ac:dyDescent="0.25"/>
    <row r="1548" ht="11.25" customHeight="1" x14ac:dyDescent="0.25"/>
    <row r="1549" ht="11.25" customHeight="1" x14ac:dyDescent="0.25"/>
    <row r="1550" ht="11.25" customHeight="1" x14ac:dyDescent="0.25"/>
    <row r="1551" ht="11.25" customHeight="1" x14ac:dyDescent="0.25"/>
    <row r="1552" ht="11.25" customHeight="1" x14ac:dyDescent="0.25"/>
    <row r="1553" ht="11.25" customHeight="1" x14ac:dyDescent="0.25"/>
    <row r="1554" ht="11.25" customHeight="1" x14ac:dyDescent="0.25"/>
    <row r="1555" ht="11.25" customHeight="1" x14ac:dyDescent="0.25"/>
    <row r="1556" ht="11.25" customHeight="1" x14ac:dyDescent="0.25"/>
    <row r="1557" ht="11.25" customHeight="1" x14ac:dyDescent="0.25"/>
    <row r="1558" ht="11.25" customHeight="1" x14ac:dyDescent="0.25"/>
    <row r="1559" ht="11.25" customHeight="1" x14ac:dyDescent="0.25"/>
    <row r="1560" ht="11.25" customHeight="1" x14ac:dyDescent="0.25"/>
    <row r="1561" ht="11.25" customHeight="1" x14ac:dyDescent="0.25"/>
    <row r="1562" ht="11.25" customHeight="1" x14ac:dyDescent="0.25"/>
    <row r="1563" ht="11.25" customHeight="1" x14ac:dyDescent="0.25"/>
    <row r="1564" ht="11.25" customHeight="1" x14ac:dyDescent="0.25"/>
    <row r="1565" ht="11.25" customHeight="1" x14ac:dyDescent="0.25"/>
    <row r="1566" ht="11.25" customHeight="1" x14ac:dyDescent="0.25"/>
    <row r="1567" ht="11.25" customHeight="1" x14ac:dyDescent="0.25"/>
    <row r="1568" ht="11.25" customHeight="1" x14ac:dyDescent="0.25"/>
    <row r="1569" ht="11.25" customHeight="1" x14ac:dyDescent="0.25"/>
    <row r="1570" ht="11.25" customHeight="1" x14ac:dyDescent="0.25"/>
    <row r="1571" ht="11.25" customHeight="1" x14ac:dyDescent="0.25"/>
    <row r="1572" ht="11.25" customHeight="1" x14ac:dyDescent="0.25"/>
    <row r="1573" ht="11.25" customHeight="1" x14ac:dyDescent="0.25"/>
    <row r="1574" ht="11.25" customHeight="1" x14ac:dyDescent="0.25"/>
    <row r="1575" ht="11.25" customHeight="1" x14ac:dyDescent="0.25"/>
    <row r="1576" ht="11.25" customHeight="1" x14ac:dyDescent="0.25"/>
    <row r="1577" ht="11.25" customHeight="1" x14ac:dyDescent="0.25"/>
    <row r="1578" ht="11.25" customHeight="1" x14ac:dyDescent="0.25"/>
    <row r="1579" ht="11.25" customHeight="1" x14ac:dyDescent="0.25"/>
    <row r="1580" ht="11.25" customHeight="1" x14ac:dyDescent="0.25"/>
    <row r="1581" ht="11.25" customHeight="1" x14ac:dyDescent="0.25"/>
    <row r="1582" ht="11.25" customHeight="1" x14ac:dyDescent="0.25"/>
    <row r="1583" ht="11.25" customHeight="1" x14ac:dyDescent="0.25"/>
    <row r="1584" ht="11.25" customHeight="1" x14ac:dyDescent="0.25"/>
    <row r="1585" ht="11.25" customHeight="1" x14ac:dyDescent="0.25"/>
    <row r="1586" ht="11.25" customHeight="1" x14ac:dyDescent="0.25"/>
    <row r="1587" ht="11.25" customHeight="1" x14ac:dyDescent="0.25"/>
    <row r="1588" ht="11.25" customHeight="1" x14ac:dyDescent="0.25"/>
    <row r="1589" ht="11.25" customHeight="1" x14ac:dyDescent="0.25"/>
    <row r="1590" ht="11.25" customHeight="1" x14ac:dyDescent="0.25"/>
    <row r="1591" ht="11.25" customHeight="1" x14ac:dyDescent="0.25"/>
    <row r="1592" ht="11.25" customHeight="1" x14ac:dyDescent="0.25"/>
    <row r="1593" ht="11.25" customHeight="1" x14ac:dyDescent="0.25"/>
    <row r="1594" ht="11.25" customHeight="1" x14ac:dyDescent="0.25"/>
    <row r="1595" ht="11.25" customHeight="1" x14ac:dyDescent="0.25"/>
    <row r="1596" ht="11.25" customHeight="1" x14ac:dyDescent="0.25"/>
    <row r="1597" ht="11.25" customHeight="1" x14ac:dyDescent="0.25"/>
    <row r="1598" ht="11.25" customHeight="1" x14ac:dyDescent="0.25"/>
    <row r="1599" ht="11.25" customHeight="1" x14ac:dyDescent="0.25"/>
    <row r="1600" ht="11.25" customHeight="1" x14ac:dyDescent="0.25"/>
    <row r="1601" ht="11.25" customHeight="1" x14ac:dyDescent="0.25"/>
    <row r="1602" ht="11.25" customHeight="1" x14ac:dyDescent="0.25"/>
    <row r="1603" ht="11.25" customHeight="1" x14ac:dyDescent="0.25"/>
    <row r="1604" ht="11.25" customHeight="1" x14ac:dyDescent="0.25"/>
    <row r="1605" ht="11.25" customHeight="1" x14ac:dyDescent="0.25"/>
    <row r="1606" ht="11.25" customHeight="1" x14ac:dyDescent="0.25"/>
    <row r="1607" ht="11.25" customHeight="1" x14ac:dyDescent="0.25"/>
    <row r="1608" ht="11.25" customHeight="1" x14ac:dyDescent="0.25"/>
    <row r="1609" ht="11.25" customHeight="1" x14ac:dyDescent="0.25"/>
    <row r="1610" ht="11.25" customHeight="1" x14ac:dyDescent="0.25"/>
    <row r="1611" ht="11.25" customHeight="1" x14ac:dyDescent="0.25"/>
    <row r="1612" ht="11.25" customHeight="1" x14ac:dyDescent="0.25"/>
    <row r="1613" ht="11.25" customHeight="1" x14ac:dyDescent="0.25"/>
    <row r="1614" ht="11.25" customHeight="1" x14ac:dyDescent="0.25"/>
    <row r="1615" ht="11.25" customHeight="1" x14ac:dyDescent="0.25"/>
    <row r="1616" ht="11.25" customHeight="1" x14ac:dyDescent="0.25"/>
    <row r="1617" ht="11.25" customHeight="1" x14ac:dyDescent="0.25"/>
    <row r="1618" ht="11.25" customHeight="1" x14ac:dyDescent="0.25"/>
    <row r="1619" ht="11.25" customHeight="1" x14ac:dyDescent="0.25"/>
    <row r="1620" ht="11.25" customHeight="1" x14ac:dyDescent="0.25"/>
    <row r="1621" ht="11.25" customHeight="1" x14ac:dyDescent="0.25"/>
    <row r="1622" ht="11.25" customHeight="1" x14ac:dyDescent="0.25"/>
    <row r="1623" ht="11.25" customHeight="1" x14ac:dyDescent="0.25"/>
    <row r="1624" ht="11.25" customHeight="1" x14ac:dyDescent="0.25"/>
    <row r="1625" ht="11.25" customHeight="1" x14ac:dyDescent="0.25"/>
    <row r="1626" ht="11.25" customHeight="1" x14ac:dyDescent="0.25"/>
    <row r="1627" ht="11.25" customHeight="1" x14ac:dyDescent="0.25"/>
    <row r="1628" ht="11.25" customHeight="1" x14ac:dyDescent="0.25"/>
    <row r="1629" ht="11.25" customHeight="1" x14ac:dyDescent="0.25"/>
    <row r="1630" ht="11.25" customHeight="1" x14ac:dyDescent="0.25"/>
    <row r="1631" ht="11.25" customHeight="1" x14ac:dyDescent="0.25"/>
    <row r="1632" ht="11.25" customHeight="1" x14ac:dyDescent="0.25"/>
    <row r="1633" ht="11.25" customHeight="1" x14ac:dyDescent="0.25"/>
    <row r="1634" ht="11.25" customHeight="1" x14ac:dyDescent="0.25"/>
    <row r="1635" ht="11.25" customHeight="1" x14ac:dyDescent="0.25"/>
    <row r="1636" ht="11.25" customHeight="1" x14ac:dyDescent="0.25"/>
    <row r="1637" ht="11.25" customHeight="1" x14ac:dyDescent="0.25"/>
    <row r="1638" ht="11.25" customHeight="1" x14ac:dyDescent="0.25"/>
    <row r="1639" ht="11.25" customHeight="1" x14ac:dyDescent="0.25"/>
    <row r="1640" ht="11.25" customHeight="1" x14ac:dyDescent="0.25"/>
    <row r="1641" ht="11.25" customHeight="1" x14ac:dyDescent="0.25"/>
    <row r="1642" ht="11.25" customHeight="1" x14ac:dyDescent="0.25"/>
    <row r="1643" ht="11.25" customHeight="1" x14ac:dyDescent="0.25"/>
    <row r="1644" ht="11.25" customHeight="1" x14ac:dyDescent="0.25"/>
    <row r="1645" ht="11.25" customHeight="1" x14ac:dyDescent="0.25"/>
    <row r="1646" ht="11.25" customHeight="1" x14ac:dyDescent="0.25"/>
    <row r="1647" ht="11.25" customHeight="1" x14ac:dyDescent="0.25"/>
    <row r="1648" ht="11.25" customHeight="1" x14ac:dyDescent="0.25"/>
    <row r="1649" ht="11.25" customHeight="1" x14ac:dyDescent="0.25"/>
    <row r="1650" ht="11.25" customHeight="1" x14ac:dyDescent="0.25"/>
    <row r="1651" ht="11.25" customHeight="1" x14ac:dyDescent="0.25"/>
    <row r="1652" ht="11.25" customHeight="1" x14ac:dyDescent="0.25"/>
    <row r="1653" ht="11.25" customHeight="1" x14ac:dyDescent="0.25"/>
    <row r="1654" ht="11.25" customHeight="1" x14ac:dyDescent="0.25"/>
    <row r="1655" ht="11.25" customHeight="1" x14ac:dyDescent="0.25"/>
    <row r="1656" ht="11.25" customHeight="1" x14ac:dyDescent="0.25"/>
    <row r="1657" ht="11.25" customHeight="1" x14ac:dyDescent="0.25"/>
    <row r="1658" ht="11.25" customHeight="1" x14ac:dyDescent="0.25"/>
    <row r="1659" ht="11.25" customHeight="1" x14ac:dyDescent="0.25"/>
    <row r="1660" ht="11.25" customHeight="1" x14ac:dyDescent="0.25"/>
    <row r="1661" ht="11.25" customHeight="1" x14ac:dyDescent="0.25"/>
    <row r="1662" ht="11.25" customHeight="1" x14ac:dyDescent="0.25"/>
    <row r="1663" ht="11.25" customHeight="1" x14ac:dyDescent="0.25"/>
    <row r="1664" ht="11.25" customHeight="1" x14ac:dyDescent="0.25"/>
    <row r="1665" ht="11.25" customHeight="1" x14ac:dyDescent="0.25"/>
    <row r="1666" ht="11.25" customHeight="1" x14ac:dyDescent="0.25"/>
    <row r="1667" ht="11.25" customHeight="1" x14ac:dyDescent="0.25"/>
    <row r="1668" ht="11.25" customHeight="1" x14ac:dyDescent="0.25"/>
    <row r="1669" ht="11.25" customHeight="1" x14ac:dyDescent="0.25"/>
    <row r="1670" ht="11.25" customHeight="1" x14ac:dyDescent="0.25"/>
    <row r="1671" ht="11.25" customHeight="1" x14ac:dyDescent="0.25"/>
    <row r="1672" ht="11.25" customHeight="1" x14ac:dyDescent="0.25"/>
    <row r="1673" ht="11.25" customHeight="1" x14ac:dyDescent="0.25"/>
    <row r="1674" ht="11.25" customHeight="1" x14ac:dyDescent="0.25"/>
    <row r="1675" ht="11.25" customHeight="1" x14ac:dyDescent="0.25"/>
    <row r="1676" ht="11.25" customHeight="1" x14ac:dyDescent="0.25"/>
    <row r="1677" ht="11.25" customHeight="1" x14ac:dyDescent="0.25"/>
    <row r="1678" ht="11.25" customHeight="1" x14ac:dyDescent="0.25"/>
    <row r="1679" ht="11.25" customHeight="1" x14ac:dyDescent="0.25"/>
    <row r="1680" ht="11.25" customHeight="1" x14ac:dyDescent="0.25"/>
    <row r="1681" ht="11.25" customHeight="1" x14ac:dyDescent="0.25"/>
    <row r="1682" ht="11.25" customHeight="1" x14ac:dyDescent="0.25"/>
    <row r="1683" ht="11.25" customHeight="1" x14ac:dyDescent="0.25"/>
    <row r="1684" ht="11.25" customHeight="1" x14ac:dyDescent="0.25"/>
    <row r="1685" ht="11.25" customHeight="1" x14ac:dyDescent="0.25"/>
    <row r="1686" ht="11.25" customHeight="1" x14ac:dyDescent="0.25"/>
    <row r="1687" ht="11.25" customHeight="1" x14ac:dyDescent="0.25"/>
    <row r="1688" ht="11.25" customHeight="1" x14ac:dyDescent="0.25"/>
    <row r="1689" ht="11.25" customHeight="1" x14ac:dyDescent="0.25"/>
    <row r="1690" ht="11.25" customHeight="1" x14ac:dyDescent="0.25"/>
    <row r="1691" ht="11.25" customHeight="1" x14ac:dyDescent="0.25"/>
    <row r="1692" ht="11.25" customHeight="1" x14ac:dyDescent="0.25"/>
    <row r="1693" ht="11.25" customHeight="1" x14ac:dyDescent="0.25"/>
    <row r="1694" ht="11.25" customHeight="1" x14ac:dyDescent="0.25"/>
    <row r="1695" ht="11.25" customHeight="1" x14ac:dyDescent="0.25"/>
    <row r="1696" ht="11.25" customHeight="1" x14ac:dyDescent="0.25"/>
    <row r="1697" ht="11.25" customHeight="1" x14ac:dyDescent="0.25"/>
    <row r="1698" ht="11.25" customHeight="1" x14ac:dyDescent="0.25"/>
    <row r="1699" ht="11.25" customHeight="1" x14ac:dyDescent="0.25"/>
    <row r="1700" ht="11.25" customHeight="1" x14ac:dyDescent="0.25"/>
    <row r="1701" ht="11.25" customHeight="1" x14ac:dyDescent="0.25"/>
    <row r="1702" ht="11.25" customHeight="1" x14ac:dyDescent="0.25"/>
    <row r="1703" ht="11.25" customHeight="1" x14ac:dyDescent="0.25"/>
    <row r="1704" ht="11.25" customHeight="1" x14ac:dyDescent="0.25"/>
    <row r="1705" ht="11.25" customHeight="1" x14ac:dyDescent="0.25"/>
    <row r="1706" ht="11.25" customHeight="1" x14ac:dyDescent="0.25"/>
    <row r="1707" ht="11.25" customHeight="1" x14ac:dyDescent="0.25"/>
    <row r="1708" ht="11.25" customHeight="1" x14ac:dyDescent="0.25"/>
    <row r="1709" ht="11.25" customHeight="1" x14ac:dyDescent="0.25"/>
    <row r="1710" ht="11.25" customHeight="1" x14ac:dyDescent="0.25"/>
    <row r="1711" ht="11.25" customHeight="1" x14ac:dyDescent="0.25"/>
    <row r="1712" ht="11.25" customHeight="1" x14ac:dyDescent="0.25"/>
    <row r="1713" ht="11.25" customHeight="1" x14ac:dyDescent="0.25"/>
    <row r="1714" ht="11.25" customHeight="1" x14ac:dyDescent="0.25"/>
    <row r="1715" ht="11.25" customHeight="1" x14ac:dyDescent="0.25"/>
    <row r="1716" ht="11.25" customHeight="1" x14ac:dyDescent="0.25"/>
    <row r="1717" ht="11.25" customHeight="1" x14ac:dyDescent="0.25"/>
    <row r="1718" ht="11.25" customHeight="1" x14ac:dyDescent="0.25"/>
    <row r="1719" ht="11.25" customHeight="1" x14ac:dyDescent="0.25"/>
    <row r="1720" ht="11.25" customHeight="1" x14ac:dyDescent="0.25"/>
    <row r="1721" ht="11.25" customHeight="1" x14ac:dyDescent="0.25"/>
    <row r="1722" ht="11.25" customHeight="1" x14ac:dyDescent="0.25"/>
    <row r="1723" ht="11.25" customHeight="1" x14ac:dyDescent="0.25"/>
    <row r="1724" ht="11.25" customHeight="1" x14ac:dyDescent="0.25"/>
    <row r="1725" ht="11.25" customHeight="1" x14ac:dyDescent="0.25"/>
    <row r="1726" ht="11.25" customHeight="1" x14ac:dyDescent="0.25"/>
    <row r="1727" ht="11.25" customHeight="1" x14ac:dyDescent="0.25"/>
    <row r="1728" ht="11.25" customHeight="1" x14ac:dyDescent="0.25"/>
    <row r="1729" ht="11.25" customHeight="1" x14ac:dyDescent="0.25"/>
    <row r="1730" ht="11.25" customHeight="1" x14ac:dyDescent="0.25"/>
    <row r="1731" ht="11.25" customHeight="1" x14ac:dyDescent="0.25"/>
    <row r="1732" ht="11.25" customHeight="1" x14ac:dyDescent="0.25"/>
    <row r="1733" ht="11.25" customHeight="1" x14ac:dyDescent="0.25"/>
    <row r="1734" ht="11.25" customHeight="1" x14ac:dyDescent="0.25"/>
    <row r="1735" ht="11.25" customHeight="1" x14ac:dyDescent="0.25"/>
    <row r="1736" ht="11.25" customHeight="1" x14ac:dyDescent="0.25"/>
    <row r="1737" ht="11.25" customHeight="1" x14ac:dyDescent="0.25"/>
    <row r="1738" ht="11.25" customHeight="1" x14ac:dyDescent="0.25"/>
    <row r="1739" ht="11.25" customHeight="1" x14ac:dyDescent="0.25"/>
    <row r="1740" ht="11.25" customHeight="1" x14ac:dyDescent="0.25"/>
    <row r="1741" ht="11.25" customHeight="1" x14ac:dyDescent="0.25"/>
    <row r="1742" ht="11.25" customHeight="1" x14ac:dyDescent="0.25"/>
    <row r="1743" ht="11.25" customHeight="1" x14ac:dyDescent="0.25"/>
    <row r="1744" ht="11.25" customHeight="1" x14ac:dyDescent="0.25"/>
    <row r="1745" ht="11.25" customHeight="1" x14ac:dyDescent="0.25"/>
    <row r="1746" ht="11.25" customHeight="1" x14ac:dyDescent="0.25"/>
    <row r="1747" ht="11.25" customHeight="1" x14ac:dyDescent="0.25"/>
    <row r="1748" ht="11.25" customHeight="1" x14ac:dyDescent="0.25"/>
    <row r="1749" ht="11.25" customHeight="1" x14ac:dyDescent="0.25"/>
    <row r="1750" ht="11.25" customHeight="1" x14ac:dyDescent="0.25"/>
    <row r="1751" ht="11.25" customHeight="1" x14ac:dyDescent="0.25"/>
    <row r="1752" ht="11.25" customHeight="1" x14ac:dyDescent="0.25"/>
    <row r="1753" ht="11.25" customHeight="1" x14ac:dyDescent="0.25"/>
    <row r="1754" ht="11.25" customHeight="1" x14ac:dyDescent="0.25"/>
    <row r="1755" ht="11.25" customHeight="1" x14ac:dyDescent="0.25"/>
    <row r="1756" ht="11.25" customHeight="1" x14ac:dyDescent="0.25"/>
    <row r="1757" ht="11.25" customHeight="1" x14ac:dyDescent="0.25"/>
    <row r="1758" ht="11.25" customHeight="1" x14ac:dyDescent="0.25"/>
    <row r="1759" ht="11.25" customHeight="1" x14ac:dyDescent="0.25"/>
    <row r="1760" ht="11.25" customHeight="1" x14ac:dyDescent="0.25"/>
    <row r="1761" ht="11.25" customHeight="1" x14ac:dyDescent="0.25"/>
    <row r="1762" ht="11.25" customHeight="1" x14ac:dyDescent="0.25"/>
    <row r="1763" ht="11.25" customHeight="1" x14ac:dyDescent="0.25"/>
    <row r="1764" ht="11.25" customHeight="1" x14ac:dyDescent="0.25"/>
    <row r="1765" ht="11.25" customHeight="1" x14ac:dyDescent="0.25"/>
    <row r="1766" ht="11.25" customHeight="1" x14ac:dyDescent="0.25"/>
    <row r="1767" ht="11.25" customHeight="1" x14ac:dyDescent="0.25"/>
    <row r="1768" ht="11.25" customHeight="1" x14ac:dyDescent="0.25"/>
    <row r="1769" ht="11.25" customHeight="1" x14ac:dyDescent="0.25"/>
    <row r="1770" ht="11.25" customHeight="1" x14ac:dyDescent="0.25"/>
    <row r="1771" ht="11.25" customHeight="1" x14ac:dyDescent="0.25"/>
    <row r="1772" ht="11.25" customHeight="1" x14ac:dyDescent="0.25"/>
    <row r="1773" ht="11.25" customHeight="1" x14ac:dyDescent="0.25"/>
    <row r="1774" ht="11.25" customHeight="1" x14ac:dyDescent="0.25"/>
    <row r="1775" ht="11.25" customHeight="1" x14ac:dyDescent="0.25"/>
    <row r="1776" ht="11.25" customHeight="1" x14ac:dyDescent="0.25"/>
    <row r="1777" ht="11.25" customHeight="1" x14ac:dyDescent="0.25"/>
    <row r="1778" ht="11.25" customHeight="1" x14ac:dyDescent="0.25"/>
    <row r="1779" ht="11.25" customHeight="1" x14ac:dyDescent="0.25"/>
    <row r="1780" ht="11.25" customHeight="1" x14ac:dyDescent="0.25"/>
    <row r="1781" ht="11.25" customHeight="1" x14ac:dyDescent="0.25"/>
    <row r="1782" ht="11.25" customHeight="1" x14ac:dyDescent="0.25"/>
    <row r="1783" ht="11.25" customHeight="1" x14ac:dyDescent="0.25"/>
    <row r="1784" ht="11.25" customHeight="1" x14ac:dyDescent="0.25"/>
    <row r="1785" ht="11.25" customHeight="1" x14ac:dyDescent="0.25"/>
    <row r="1786" ht="11.25" customHeight="1" x14ac:dyDescent="0.25"/>
    <row r="1787" ht="11.25" customHeight="1" x14ac:dyDescent="0.25"/>
    <row r="1788" ht="11.25" customHeight="1" x14ac:dyDescent="0.25"/>
    <row r="1789" ht="11.25" customHeight="1" x14ac:dyDescent="0.25"/>
    <row r="1790" ht="11.25" customHeight="1" x14ac:dyDescent="0.25"/>
    <row r="1791" ht="11.25" customHeight="1" x14ac:dyDescent="0.25"/>
    <row r="1792" ht="11.25" customHeight="1" x14ac:dyDescent="0.25"/>
    <row r="1793" ht="11.25" customHeight="1" x14ac:dyDescent="0.25"/>
    <row r="1794" ht="11.25" customHeight="1" x14ac:dyDescent="0.25"/>
    <row r="1795" ht="11.25" customHeight="1" x14ac:dyDescent="0.25"/>
    <row r="1796" ht="11.25" customHeight="1" x14ac:dyDescent="0.25"/>
    <row r="1797" ht="11.25" customHeight="1" x14ac:dyDescent="0.25"/>
    <row r="1798" ht="11.25" customHeight="1" x14ac:dyDescent="0.25"/>
    <row r="1799" ht="11.25" customHeight="1" x14ac:dyDescent="0.25"/>
    <row r="1800" ht="11.25" customHeight="1" x14ac:dyDescent="0.25"/>
    <row r="1801" ht="11.25" customHeight="1" x14ac:dyDescent="0.25"/>
    <row r="1802" ht="11.25" customHeight="1" x14ac:dyDescent="0.25"/>
    <row r="1803" ht="11.25" customHeight="1" x14ac:dyDescent="0.25"/>
    <row r="1804" ht="11.25" customHeight="1" x14ac:dyDescent="0.25"/>
    <row r="1805" ht="11.25" customHeight="1" x14ac:dyDescent="0.25"/>
    <row r="1806" ht="11.25" customHeight="1" x14ac:dyDescent="0.25"/>
    <row r="1807" ht="11.25" customHeight="1" x14ac:dyDescent="0.25"/>
    <row r="1808" ht="11.25" customHeight="1" x14ac:dyDescent="0.25"/>
    <row r="1809" ht="11.25" customHeight="1" x14ac:dyDescent="0.25"/>
    <row r="1810" ht="11.25" customHeight="1" x14ac:dyDescent="0.25"/>
    <row r="1811" ht="11.25" customHeight="1" x14ac:dyDescent="0.25"/>
    <row r="1812" ht="11.25" customHeight="1" x14ac:dyDescent="0.25"/>
    <row r="1813" ht="11.25" customHeight="1" x14ac:dyDescent="0.25"/>
    <row r="1814" ht="11.25" customHeight="1" x14ac:dyDescent="0.25"/>
    <row r="1815" ht="11.25" customHeight="1" x14ac:dyDescent="0.25"/>
    <row r="1816" ht="11.25" customHeight="1" x14ac:dyDescent="0.25"/>
    <row r="1817" ht="11.25" customHeight="1" x14ac:dyDescent="0.25"/>
    <row r="1818" ht="11.25" customHeight="1" x14ac:dyDescent="0.25"/>
    <row r="1819" ht="11.25" customHeight="1" x14ac:dyDescent="0.25"/>
    <row r="1820" ht="11.25" customHeight="1" x14ac:dyDescent="0.25"/>
    <row r="1821" ht="11.25" customHeight="1" x14ac:dyDescent="0.25"/>
    <row r="1822" ht="11.25" customHeight="1" x14ac:dyDescent="0.25"/>
    <row r="1823" ht="11.25" customHeight="1" x14ac:dyDescent="0.25"/>
    <row r="1824" ht="11.25" customHeight="1" x14ac:dyDescent="0.25"/>
    <row r="1825" ht="11.25" customHeight="1" x14ac:dyDescent="0.25"/>
    <row r="1826" ht="11.25" customHeight="1" x14ac:dyDescent="0.25"/>
    <row r="1827" ht="11.25" customHeight="1" x14ac:dyDescent="0.25"/>
    <row r="1828" ht="11.25" customHeight="1" x14ac:dyDescent="0.25"/>
    <row r="1829" ht="11.25" customHeight="1" x14ac:dyDescent="0.25"/>
    <row r="1830" ht="11.25" customHeight="1" x14ac:dyDescent="0.25"/>
    <row r="1831" ht="11.25" customHeight="1" x14ac:dyDescent="0.25"/>
    <row r="1832" ht="11.25" customHeight="1" x14ac:dyDescent="0.25"/>
    <row r="1833" ht="11.25" customHeight="1" x14ac:dyDescent="0.25"/>
    <row r="1834" ht="11.25" customHeight="1" x14ac:dyDescent="0.25"/>
    <row r="1835" ht="11.25" customHeight="1" x14ac:dyDescent="0.25"/>
    <row r="1836" ht="11.25" customHeight="1" x14ac:dyDescent="0.25"/>
    <row r="1837" ht="11.25" customHeight="1" x14ac:dyDescent="0.25"/>
    <row r="1838" ht="11.25" customHeight="1" x14ac:dyDescent="0.25"/>
    <row r="1839" ht="11.25" customHeight="1" x14ac:dyDescent="0.25"/>
    <row r="1840" ht="11.25" customHeight="1" x14ac:dyDescent="0.25"/>
    <row r="1841" ht="11.25" customHeight="1" x14ac:dyDescent="0.25"/>
    <row r="1842" ht="11.25" customHeight="1" x14ac:dyDescent="0.25"/>
    <row r="1843" ht="11.25" customHeight="1" x14ac:dyDescent="0.25"/>
    <row r="1844" ht="11.25" customHeight="1" x14ac:dyDescent="0.25"/>
    <row r="1845" ht="11.25" customHeight="1" x14ac:dyDescent="0.25"/>
    <row r="1846" ht="11.25" customHeight="1" x14ac:dyDescent="0.25"/>
    <row r="1847" ht="11.25" customHeight="1" x14ac:dyDescent="0.25"/>
    <row r="1848" ht="11.25" customHeight="1" x14ac:dyDescent="0.25"/>
    <row r="1849" ht="11.25" customHeight="1" x14ac:dyDescent="0.25"/>
    <row r="1850" ht="11.25" customHeight="1" x14ac:dyDescent="0.25"/>
    <row r="1851" ht="11.25" customHeight="1" x14ac:dyDescent="0.25"/>
    <row r="1852" ht="11.25" customHeight="1" x14ac:dyDescent="0.25"/>
    <row r="1853" ht="11.25" customHeight="1" x14ac:dyDescent="0.25"/>
    <row r="1854" ht="11.25" customHeight="1" x14ac:dyDescent="0.25"/>
    <row r="1855" ht="11.25" customHeight="1" x14ac:dyDescent="0.25"/>
    <row r="1856" ht="11.25" customHeight="1" x14ac:dyDescent="0.25"/>
    <row r="1857" ht="11.25" customHeight="1" x14ac:dyDescent="0.25"/>
    <row r="1858" ht="11.25" customHeight="1" x14ac:dyDescent="0.25"/>
    <row r="1859" ht="11.25" customHeight="1" x14ac:dyDescent="0.25"/>
    <row r="1860" ht="11.25" customHeight="1" x14ac:dyDescent="0.25"/>
    <row r="1861" ht="11.25" customHeight="1" x14ac:dyDescent="0.25"/>
    <row r="1862" ht="11.25" customHeight="1" x14ac:dyDescent="0.25"/>
    <row r="1863" ht="11.25" customHeight="1" x14ac:dyDescent="0.25"/>
    <row r="1864" ht="11.25" customHeight="1" x14ac:dyDescent="0.25"/>
    <row r="1865" ht="11.25" customHeight="1" x14ac:dyDescent="0.25"/>
    <row r="1866" ht="11.25" customHeight="1" x14ac:dyDescent="0.25"/>
    <row r="1867" ht="11.25" customHeight="1" x14ac:dyDescent="0.25"/>
    <row r="1868" ht="11.25" customHeight="1" x14ac:dyDescent="0.25"/>
    <row r="1869" ht="11.25" customHeight="1" x14ac:dyDescent="0.25"/>
    <row r="1870" ht="11.25" customHeight="1" x14ac:dyDescent="0.25"/>
    <row r="1871" ht="11.25" customHeight="1" x14ac:dyDescent="0.25"/>
    <row r="1872" ht="11.25" customHeight="1" x14ac:dyDescent="0.25"/>
    <row r="1873" ht="11.25" customHeight="1" x14ac:dyDescent="0.25"/>
    <row r="1874" ht="11.25" customHeight="1" x14ac:dyDescent="0.25"/>
    <row r="1875" ht="11.25" customHeight="1" x14ac:dyDescent="0.25"/>
    <row r="1876" ht="11.25" customHeight="1" x14ac:dyDescent="0.25"/>
    <row r="1877" ht="11.25" customHeight="1" x14ac:dyDescent="0.25"/>
    <row r="1878" ht="11.25" customHeight="1" x14ac:dyDescent="0.25"/>
    <row r="1879" ht="11.25" customHeight="1" x14ac:dyDescent="0.25"/>
    <row r="1880" ht="11.25" customHeight="1" x14ac:dyDescent="0.25"/>
    <row r="1881" ht="11.25" customHeight="1" x14ac:dyDescent="0.25"/>
    <row r="1882" ht="11.25" customHeight="1" x14ac:dyDescent="0.25"/>
    <row r="1883" ht="11.25" customHeight="1" x14ac:dyDescent="0.25"/>
    <row r="1884" ht="11.25" customHeight="1" x14ac:dyDescent="0.25"/>
    <row r="1885" ht="11.25" customHeight="1" x14ac:dyDescent="0.25"/>
    <row r="1886" ht="11.25" customHeight="1" x14ac:dyDescent="0.25"/>
    <row r="1887" ht="11.25" customHeight="1" x14ac:dyDescent="0.25"/>
    <row r="1888" ht="11.25" customHeight="1" x14ac:dyDescent="0.25"/>
    <row r="1889" ht="11.25" customHeight="1" x14ac:dyDescent="0.25"/>
    <row r="1890" ht="11.25" customHeight="1" x14ac:dyDescent="0.25"/>
    <row r="1891" ht="11.25" customHeight="1" x14ac:dyDescent="0.25"/>
    <row r="1892" ht="11.25" customHeight="1" x14ac:dyDescent="0.25"/>
    <row r="1893" ht="11.25" customHeight="1" x14ac:dyDescent="0.25"/>
    <row r="1894" ht="11.25" customHeight="1" x14ac:dyDescent="0.25"/>
    <row r="1895" ht="11.25" customHeight="1" x14ac:dyDescent="0.25"/>
    <row r="1896" ht="11.25" customHeight="1" x14ac:dyDescent="0.25"/>
    <row r="1897" ht="11.25" customHeight="1" x14ac:dyDescent="0.25"/>
    <row r="1898" ht="11.25" customHeight="1" x14ac:dyDescent="0.25"/>
    <row r="1899" ht="11.25" customHeight="1" x14ac:dyDescent="0.25"/>
    <row r="1900" ht="11.25" customHeight="1" x14ac:dyDescent="0.25"/>
    <row r="1901" ht="11.25" customHeight="1" x14ac:dyDescent="0.25"/>
    <row r="1902" ht="11.25" customHeight="1" x14ac:dyDescent="0.25"/>
    <row r="1903" ht="11.25" customHeight="1" x14ac:dyDescent="0.25"/>
    <row r="1904" ht="11.25" customHeight="1" x14ac:dyDescent="0.25"/>
    <row r="1905" ht="11.25" customHeight="1" x14ac:dyDescent="0.25"/>
    <row r="1906" ht="11.25" customHeight="1" x14ac:dyDescent="0.25"/>
    <row r="1907" ht="11.25" customHeight="1" x14ac:dyDescent="0.25"/>
    <row r="1908" ht="11.25" customHeight="1" x14ac:dyDescent="0.25"/>
    <row r="1909" ht="11.25" customHeight="1" x14ac:dyDescent="0.25"/>
    <row r="1910" ht="11.25" customHeight="1" x14ac:dyDescent="0.25"/>
    <row r="1911" ht="11.25" customHeight="1" x14ac:dyDescent="0.25"/>
    <row r="1912" ht="11.25" customHeight="1" x14ac:dyDescent="0.25"/>
    <row r="1913" ht="11.25" customHeight="1" x14ac:dyDescent="0.25"/>
    <row r="1914" ht="11.25" customHeight="1" x14ac:dyDescent="0.25"/>
    <row r="1915" ht="11.25" customHeight="1" x14ac:dyDescent="0.25"/>
    <row r="1916" ht="11.25" customHeight="1" x14ac:dyDescent="0.25"/>
    <row r="1917" ht="11.25" customHeight="1" x14ac:dyDescent="0.25"/>
    <row r="1918" ht="11.25" customHeight="1" x14ac:dyDescent="0.25"/>
    <row r="1919" ht="11.25" customHeight="1" x14ac:dyDescent="0.25"/>
    <row r="1920" ht="11.25" customHeight="1" x14ac:dyDescent="0.25"/>
    <row r="1921" ht="11.25" customHeight="1" x14ac:dyDescent="0.25"/>
    <row r="1922" ht="11.25" customHeight="1" x14ac:dyDescent="0.25"/>
    <row r="1923" ht="11.25" customHeight="1" x14ac:dyDescent="0.25"/>
    <row r="1924" ht="11.25" customHeight="1" x14ac:dyDescent="0.25"/>
    <row r="1925" ht="11.25" customHeight="1" x14ac:dyDescent="0.25"/>
    <row r="1926" ht="11.25" customHeight="1" x14ac:dyDescent="0.25"/>
    <row r="1927" ht="11.25" customHeight="1" x14ac:dyDescent="0.25"/>
    <row r="1928" ht="11.25" customHeight="1" x14ac:dyDescent="0.25"/>
    <row r="1929" ht="11.25" customHeight="1" x14ac:dyDescent="0.25"/>
    <row r="1930" ht="11.25" customHeight="1" x14ac:dyDescent="0.25"/>
    <row r="1931" ht="11.25" customHeight="1" x14ac:dyDescent="0.25"/>
    <row r="1932" ht="11.25" customHeight="1" x14ac:dyDescent="0.25"/>
    <row r="1933" ht="11.25" customHeight="1" x14ac:dyDescent="0.25"/>
    <row r="1934" ht="11.25" customHeight="1" x14ac:dyDescent="0.25"/>
    <row r="1935" ht="11.25" customHeight="1" x14ac:dyDescent="0.25"/>
    <row r="1936" ht="11.25" customHeight="1" x14ac:dyDescent="0.25"/>
    <row r="1937" ht="11.25" customHeight="1" x14ac:dyDescent="0.25"/>
    <row r="1938" ht="11.25" customHeight="1" x14ac:dyDescent="0.25"/>
    <row r="1939" ht="11.25" customHeight="1" x14ac:dyDescent="0.25"/>
    <row r="1940" ht="11.25" customHeight="1" x14ac:dyDescent="0.25"/>
    <row r="1941" ht="11.25" customHeight="1" x14ac:dyDescent="0.25"/>
    <row r="1942" ht="11.25" customHeight="1" x14ac:dyDescent="0.25"/>
    <row r="1943" ht="11.25" customHeight="1" x14ac:dyDescent="0.25"/>
    <row r="1944" ht="11.25" customHeight="1" x14ac:dyDescent="0.25"/>
    <row r="1945" ht="11.25" customHeight="1" x14ac:dyDescent="0.25"/>
    <row r="1946" ht="11.25" customHeight="1" x14ac:dyDescent="0.25"/>
    <row r="1947" ht="11.25" customHeight="1" x14ac:dyDescent="0.25"/>
    <row r="1948" ht="11.25" customHeight="1" x14ac:dyDescent="0.25"/>
    <row r="1949" ht="11.25" customHeight="1" x14ac:dyDescent="0.25"/>
    <row r="1950" ht="11.25" customHeight="1" x14ac:dyDescent="0.25"/>
    <row r="1951" ht="11.25" customHeight="1" x14ac:dyDescent="0.25"/>
    <row r="1952" ht="11.25" customHeight="1" x14ac:dyDescent="0.25"/>
    <row r="1953" ht="11.25" customHeight="1" x14ac:dyDescent="0.25"/>
    <row r="1954" ht="11.25" customHeight="1" x14ac:dyDescent="0.25"/>
    <row r="1955" ht="11.25" customHeight="1" x14ac:dyDescent="0.25"/>
    <row r="1956" ht="11.25" customHeight="1" x14ac:dyDescent="0.25"/>
    <row r="1957" ht="11.25" customHeight="1" x14ac:dyDescent="0.25"/>
    <row r="1958" ht="11.25" customHeight="1" x14ac:dyDescent="0.25"/>
    <row r="1959" ht="11.25" customHeight="1" x14ac:dyDescent="0.25"/>
    <row r="1960" ht="11.25" customHeight="1" x14ac:dyDescent="0.25"/>
    <row r="1961" ht="11.25" customHeight="1" x14ac:dyDescent="0.25"/>
    <row r="1962" ht="11.25" customHeight="1" x14ac:dyDescent="0.25"/>
    <row r="1963" ht="11.25" customHeight="1" x14ac:dyDescent="0.25"/>
    <row r="1964" ht="11.25" customHeight="1" x14ac:dyDescent="0.25"/>
    <row r="1965" ht="11.25" customHeight="1" x14ac:dyDescent="0.25"/>
    <row r="1966" ht="11.25" customHeight="1" x14ac:dyDescent="0.25"/>
    <row r="1967" ht="11.25" customHeight="1" x14ac:dyDescent="0.25"/>
    <row r="1968" ht="11.25" customHeight="1" x14ac:dyDescent="0.25"/>
    <row r="1969" ht="11.25" customHeight="1" x14ac:dyDescent="0.25"/>
    <row r="1970" ht="11.25" customHeight="1" x14ac:dyDescent="0.25"/>
    <row r="1971" ht="11.25" customHeight="1" x14ac:dyDescent="0.25"/>
    <row r="1972" ht="11.25" customHeight="1" x14ac:dyDescent="0.25"/>
    <row r="1973" ht="11.25" customHeight="1" x14ac:dyDescent="0.25"/>
    <row r="1974" ht="11.25" customHeight="1" x14ac:dyDescent="0.25"/>
    <row r="1975" ht="11.25" customHeight="1" x14ac:dyDescent="0.25"/>
    <row r="1976" ht="11.25" customHeight="1" x14ac:dyDescent="0.25"/>
    <row r="1977" ht="11.25" customHeight="1" x14ac:dyDescent="0.25"/>
    <row r="1978" ht="11.25" customHeight="1" x14ac:dyDescent="0.25"/>
    <row r="1979" ht="11.25" customHeight="1" x14ac:dyDescent="0.25"/>
    <row r="1980" ht="11.25" customHeight="1" x14ac:dyDescent="0.25"/>
    <row r="1981" ht="11.25" customHeight="1" x14ac:dyDescent="0.25"/>
    <row r="1982" ht="11.25" customHeight="1" x14ac:dyDescent="0.25"/>
    <row r="1983" ht="11.25" customHeight="1" x14ac:dyDescent="0.25"/>
    <row r="1984" ht="11.25" customHeight="1" x14ac:dyDescent="0.25"/>
    <row r="1985" ht="11.25" customHeight="1" x14ac:dyDescent="0.25"/>
    <row r="1986" ht="11.25" customHeight="1" x14ac:dyDescent="0.25"/>
    <row r="1987" ht="11.25" customHeight="1" x14ac:dyDescent="0.25"/>
    <row r="1988" ht="11.25" customHeight="1" x14ac:dyDescent="0.25"/>
    <row r="1989" ht="11.25" customHeight="1" x14ac:dyDescent="0.25"/>
    <row r="1990" ht="11.25" customHeight="1" x14ac:dyDescent="0.25"/>
    <row r="1991" ht="11.25" customHeight="1" x14ac:dyDescent="0.25"/>
    <row r="1992" ht="11.25" customHeight="1" x14ac:dyDescent="0.25"/>
    <row r="1993" ht="11.25" customHeight="1" x14ac:dyDescent="0.25"/>
    <row r="1994" ht="11.25" customHeight="1" x14ac:dyDescent="0.25"/>
    <row r="1995" ht="11.25" customHeight="1" x14ac:dyDescent="0.25"/>
    <row r="1996" ht="11.25" customHeight="1" x14ac:dyDescent="0.25"/>
    <row r="1997" ht="11.25" customHeight="1" x14ac:dyDescent="0.25"/>
    <row r="1998" ht="11.25" customHeight="1" x14ac:dyDescent="0.25"/>
    <row r="1999" ht="11.25" customHeight="1" x14ac:dyDescent="0.25"/>
    <row r="2000" ht="11.25" customHeight="1" x14ac:dyDescent="0.25"/>
    <row r="2001" ht="11.25" customHeight="1" x14ac:dyDescent="0.25"/>
    <row r="2002" ht="11.25" customHeight="1" x14ac:dyDescent="0.25"/>
    <row r="2003" ht="11.25" customHeight="1" x14ac:dyDescent="0.25"/>
    <row r="2004" ht="11.25" customHeight="1" x14ac:dyDescent="0.25"/>
    <row r="2005" ht="11.25" customHeight="1" x14ac:dyDescent="0.25"/>
    <row r="2006" ht="11.25" customHeight="1" x14ac:dyDescent="0.25"/>
    <row r="2007" ht="11.25" customHeight="1" x14ac:dyDescent="0.25"/>
    <row r="2008" ht="11.25" customHeight="1" x14ac:dyDescent="0.25"/>
    <row r="2009" ht="11.25" customHeight="1" x14ac:dyDescent="0.25"/>
    <row r="2010" ht="11.25" customHeight="1" x14ac:dyDescent="0.25"/>
    <row r="2011" ht="11.25" customHeight="1" x14ac:dyDescent="0.25"/>
    <row r="2012" ht="11.25" customHeight="1" x14ac:dyDescent="0.25"/>
    <row r="2013" ht="11.25" customHeight="1" x14ac:dyDescent="0.25"/>
    <row r="2014" ht="11.25" customHeight="1" x14ac:dyDescent="0.25"/>
    <row r="2015" ht="11.25" customHeight="1" x14ac:dyDescent="0.25"/>
    <row r="2016" ht="11.25" customHeight="1" x14ac:dyDescent="0.25"/>
    <row r="2017" ht="11.25" customHeight="1" x14ac:dyDescent="0.25"/>
    <row r="2018" ht="11.25" customHeight="1" x14ac:dyDescent="0.25"/>
    <row r="2019" ht="11.25" customHeight="1" x14ac:dyDescent="0.25"/>
    <row r="2020" ht="11.25" customHeight="1" x14ac:dyDescent="0.25"/>
    <row r="2021" ht="11.25" customHeight="1" x14ac:dyDescent="0.25"/>
    <row r="2022" ht="11.25" customHeight="1" x14ac:dyDescent="0.25"/>
    <row r="2023" ht="11.25" customHeight="1" x14ac:dyDescent="0.25"/>
    <row r="2024" ht="11.25" customHeight="1" x14ac:dyDescent="0.25"/>
    <row r="2025" ht="11.25" customHeight="1" x14ac:dyDescent="0.25"/>
    <row r="2026" ht="11.25" customHeight="1" x14ac:dyDescent="0.25"/>
    <row r="2027" ht="11.25" customHeight="1" x14ac:dyDescent="0.25"/>
    <row r="2028" ht="11.25" customHeight="1" x14ac:dyDescent="0.25"/>
    <row r="2029" ht="11.25" customHeight="1" x14ac:dyDescent="0.25"/>
    <row r="2030" ht="11.25" customHeight="1" x14ac:dyDescent="0.25"/>
    <row r="2031" ht="11.25" customHeight="1" x14ac:dyDescent="0.25"/>
    <row r="2032" ht="11.25" customHeight="1" x14ac:dyDescent="0.25"/>
    <row r="2033" ht="11.25" customHeight="1" x14ac:dyDescent="0.25"/>
    <row r="2034" ht="11.25" customHeight="1" x14ac:dyDescent="0.25"/>
    <row r="2035" ht="11.25" customHeight="1" x14ac:dyDescent="0.25"/>
    <row r="2036" ht="11.25" customHeight="1" x14ac:dyDescent="0.25"/>
    <row r="2037" ht="11.25" customHeight="1" x14ac:dyDescent="0.25"/>
    <row r="2038" ht="11.25" customHeight="1" x14ac:dyDescent="0.25"/>
    <row r="2039" ht="11.25" customHeight="1" x14ac:dyDescent="0.25"/>
    <row r="2040" ht="11.25" customHeight="1" x14ac:dyDescent="0.25"/>
    <row r="2041" ht="11.25" customHeight="1" x14ac:dyDescent="0.25"/>
    <row r="2042" ht="11.25" customHeight="1" x14ac:dyDescent="0.25"/>
    <row r="2043" ht="11.25" customHeight="1" x14ac:dyDescent="0.25"/>
    <row r="2044" ht="11.25" customHeight="1" x14ac:dyDescent="0.25"/>
    <row r="2045" ht="11.25" customHeight="1" x14ac:dyDescent="0.25"/>
    <row r="2046" ht="11.25" customHeight="1" x14ac:dyDescent="0.25"/>
    <row r="2047" ht="11.25" customHeight="1" x14ac:dyDescent="0.25"/>
    <row r="2048" ht="11.25" customHeight="1" x14ac:dyDescent="0.25"/>
    <row r="2049" ht="11.25" customHeight="1" x14ac:dyDescent="0.25"/>
    <row r="2050" ht="11.25" customHeight="1" x14ac:dyDescent="0.25"/>
    <row r="2051" ht="11.25" customHeight="1" x14ac:dyDescent="0.25"/>
    <row r="2052" ht="11.25" customHeight="1" x14ac:dyDescent="0.25"/>
    <row r="2053" ht="11.25" customHeight="1" x14ac:dyDescent="0.25"/>
    <row r="2054" ht="11.25" customHeight="1" x14ac:dyDescent="0.25"/>
    <row r="2055" ht="11.25" customHeight="1" x14ac:dyDescent="0.25"/>
    <row r="2056" ht="11.25" customHeight="1" x14ac:dyDescent="0.25"/>
    <row r="2057" ht="11.25" customHeight="1" x14ac:dyDescent="0.25"/>
    <row r="2058" ht="11.25" customHeight="1" x14ac:dyDescent="0.25"/>
    <row r="2059" ht="11.25" customHeight="1" x14ac:dyDescent="0.25"/>
    <row r="2060" ht="11.25" customHeight="1" x14ac:dyDescent="0.25"/>
    <row r="2061" ht="11.25" customHeight="1" x14ac:dyDescent="0.25"/>
    <row r="2062" ht="11.25" customHeight="1" x14ac:dyDescent="0.25"/>
    <row r="2063" ht="11.25" customHeight="1" x14ac:dyDescent="0.25"/>
    <row r="2064" ht="11.25" customHeight="1" x14ac:dyDescent="0.25"/>
    <row r="2065" ht="11.25" customHeight="1" x14ac:dyDescent="0.25"/>
    <row r="2066" ht="11.25" customHeight="1" x14ac:dyDescent="0.25"/>
    <row r="2067" ht="11.25" customHeight="1" x14ac:dyDescent="0.25"/>
    <row r="2068" ht="11.25" customHeight="1" x14ac:dyDescent="0.25"/>
    <row r="2069" ht="11.25" customHeight="1" x14ac:dyDescent="0.25"/>
    <row r="2070" ht="11.25" customHeight="1" x14ac:dyDescent="0.25"/>
    <row r="2071" ht="11.25" customHeight="1" x14ac:dyDescent="0.25"/>
    <row r="2072" ht="11.25" customHeight="1" x14ac:dyDescent="0.25"/>
    <row r="2073" ht="11.25" customHeight="1" x14ac:dyDescent="0.25"/>
    <row r="2074" ht="11.25" customHeight="1" x14ac:dyDescent="0.25"/>
    <row r="2075" ht="11.25" customHeight="1" x14ac:dyDescent="0.25"/>
    <row r="2076" ht="11.25" customHeight="1" x14ac:dyDescent="0.25"/>
    <row r="2077" ht="11.25" customHeight="1" x14ac:dyDescent="0.25"/>
    <row r="2078" ht="11.25" customHeight="1" x14ac:dyDescent="0.25"/>
    <row r="2079" ht="11.25" customHeight="1" x14ac:dyDescent="0.25"/>
    <row r="2080" ht="11.25" customHeight="1" x14ac:dyDescent="0.25"/>
    <row r="2081" ht="11.25" customHeight="1" x14ac:dyDescent="0.25"/>
    <row r="2082" ht="11.25" customHeight="1" x14ac:dyDescent="0.25"/>
    <row r="2083" ht="11.25" customHeight="1" x14ac:dyDescent="0.25"/>
    <row r="2084" ht="11.25" customHeight="1" x14ac:dyDescent="0.25"/>
    <row r="2085" ht="11.25" customHeight="1" x14ac:dyDescent="0.25"/>
    <row r="2086" ht="11.25" customHeight="1" x14ac:dyDescent="0.25"/>
    <row r="2087" ht="11.25" customHeight="1" x14ac:dyDescent="0.25"/>
    <row r="2088" ht="11.25" customHeight="1" x14ac:dyDescent="0.25"/>
    <row r="2089" ht="11.25" customHeight="1" x14ac:dyDescent="0.25"/>
    <row r="2090" ht="11.25" customHeight="1" x14ac:dyDescent="0.25"/>
    <row r="2091" ht="11.25" customHeight="1" x14ac:dyDescent="0.25"/>
    <row r="2092" ht="11.25" customHeight="1" x14ac:dyDescent="0.25"/>
    <row r="2093" ht="11.25" customHeight="1" x14ac:dyDescent="0.25"/>
    <row r="2094" ht="11.25" customHeight="1" x14ac:dyDescent="0.25"/>
    <row r="2095" ht="11.25" customHeight="1" x14ac:dyDescent="0.25"/>
    <row r="2096" ht="11.25" customHeight="1" x14ac:dyDescent="0.25"/>
    <row r="2097" ht="11.25" customHeight="1" x14ac:dyDescent="0.25"/>
    <row r="2098" ht="11.25" customHeight="1" x14ac:dyDescent="0.25"/>
    <row r="2099" ht="11.25" customHeight="1" x14ac:dyDescent="0.25"/>
    <row r="2100" ht="11.25" customHeight="1" x14ac:dyDescent="0.25"/>
    <row r="2101" ht="11.25" customHeight="1" x14ac:dyDescent="0.25"/>
    <row r="2102" ht="11.25" customHeight="1" x14ac:dyDescent="0.25"/>
    <row r="2103" ht="11.25" customHeight="1" x14ac:dyDescent="0.25"/>
    <row r="2104" ht="11.25" customHeight="1" x14ac:dyDescent="0.25"/>
    <row r="2105" ht="11.25" customHeight="1" x14ac:dyDescent="0.25"/>
    <row r="2106" ht="11.25" customHeight="1" x14ac:dyDescent="0.25"/>
    <row r="2107" ht="11.25" customHeight="1" x14ac:dyDescent="0.25"/>
    <row r="2108" ht="11.25" customHeight="1" x14ac:dyDescent="0.25"/>
    <row r="2109" ht="11.25" customHeight="1" x14ac:dyDescent="0.25"/>
    <row r="2110" ht="11.25" customHeight="1" x14ac:dyDescent="0.25"/>
    <row r="2111" ht="11.25" customHeight="1" x14ac:dyDescent="0.25"/>
    <row r="2112" ht="11.25" customHeight="1" x14ac:dyDescent="0.25"/>
    <row r="2113" ht="11.25" customHeight="1" x14ac:dyDescent="0.25"/>
    <row r="2114" ht="11.25" customHeight="1" x14ac:dyDescent="0.25"/>
    <row r="2115" ht="11.25" customHeight="1" x14ac:dyDescent="0.25"/>
    <row r="2116" ht="11.25" customHeight="1" x14ac:dyDescent="0.25"/>
    <row r="2117" ht="11.25" customHeight="1" x14ac:dyDescent="0.25"/>
    <row r="2118" ht="11.25" customHeight="1" x14ac:dyDescent="0.25"/>
    <row r="2119" ht="11.25" customHeight="1" x14ac:dyDescent="0.25"/>
    <row r="2120" ht="11.25" customHeight="1" x14ac:dyDescent="0.25"/>
    <row r="2121" ht="11.25" customHeight="1" x14ac:dyDescent="0.25"/>
    <row r="2122" ht="11.25" customHeight="1" x14ac:dyDescent="0.25"/>
    <row r="2123" ht="11.25" customHeight="1" x14ac:dyDescent="0.25"/>
    <row r="2124" ht="11.25" customHeight="1" x14ac:dyDescent="0.25"/>
    <row r="2125" ht="11.25" customHeight="1" x14ac:dyDescent="0.25"/>
    <row r="2126" ht="11.25" customHeight="1" x14ac:dyDescent="0.25"/>
    <row r="2127" ht="11.25" customHeight="1" x14ac:dyDescent="0.25"/>
    <row r="2128" ht="11.25" customHeight="1" x14ac:dyDescent="0.25"/>
    <row r="2129" ht="11.25" customHeight="1" x14ac:dyDescent="0.25"/>
    <row r="2130" ht="11.25" customHeight="1" x14ac:dyDescent="0.25"/>
    <row r="2131" ht="11.25" customHeight="1" x14ac:dyDescent="0.25"/>
    <row r="2132" ht="11.25" customHeight="1" x14ac:dyDescent="0.25"/>
    <row r="2133" ht="11.25" customHeight="1" x14ac:dyDescent="0.25"/>
    <row r="2134" ht="11.25" customHeight="1" x14ac:dyDescent="0.25"/>
    <row r="2135" ht="11.25" customHeight="1" x14ac:dyDescent="0.25"/>
    <row r="2136" ht="11.25" customHeight="1" x14ac:dyDescent="0.25"/>
    <row r="2137" ht="11.25" customHeight="1" x14ac:dyDescent="0.25"/>
    <row r="2138" ht="11.25" customHeight="1" x14ac:dyDescent="0.25"/>
    <row r="2139" ht="11.25" customHeight="1" x14ac:dyDescent="0.25"/>
    <row r="2140" ht="11.25" customHeight="1" x14ac:dyDescent="0.25"/>
    <row r="2141" ht="11.25" customHeight="1" x14ac:dyDescent="0.25"/>
    <row r="2142" ht="11.25" customHeight="1" x14ac:dyDescent="0.25"/>
    <row r="2143" ht="11.25" customHeight="1" x14ac:dyDescent="0.25"/>
    <row r="2144" ht="11.25" customHeight="1" x14ac:dyDescent="0.25"/>
    <row r="2145" ht="11.25" customHeight="1" x14ac:dyDescent="0.25"/>
    <row r="2146" ht="11.25" customHeight="1" x14ac:dyDescent="0.25"/>
    <row r="2147" ht="11.25" customHeight="1" x14ac:dyDescent="0.25"/>
    <row r="2148" ht="11.25" customHeight="1" x14ac:dyDescent="0.25"/>
    <row r="2149" ht="11.25" customHeight="1" x14ac:dyDescent="0.25"/>
    <row r="2150" ht="11.25" customHeight="1" x14ac:dyDescent="0.25"/>
    <row r="2151" ht="11.25" customHeight="1" x14ac:dyDescent="0.25"/>
    <row r="2152" ht="11.25" customHeight="1" x14ac:dyDescent="0.25"/>
    <row r="2153" ht="11.25" customHeight="1" x14ac:dyDescent="0.25"/>
    <row r="2154" ht="11.25" customHeight="1" x14ac:dyDescent="0.25"/>
    <row r="2155" ht="11.25" customHeight="1" x14ac:dyDescent="0.25"/>
    <row r="2156" ht="11.25" customHeight="1" x14ac:dyDescent="0.25"/>
    <row r="2157" ht="11.25" customHeight="1" x14ac:dyDescent="0.25"/>
    <row r="2158" ht="11.25" customHeight="1" x14ac:dyDescent="0.25"/>
    <row r="2159" ht="11.25" customHeight="1" x14ac:dyDescent="0.25"/>
    <row r="2160" ht="11.25" customHeight="1" x14ac:dyDescent="0.25"/>
    <row r="2161" ht="11.25" customHeight="1" x14ac:dyDescent="0.25"/>
    <row r="2162" ht="11.25" customHeight="1" x14ac:dyDescent="0.25"/>
    <row r="2163" ht="11.25" customHeight="1" x14ac:dyDescent="0.25"/>
    <row r="2164" ht="11.25" customHeight="1" x14ac:dyDescent="0.25"/>
    <row r="2165" ht="11.25" customHeight="1" x14ac:dyDescent="0.25"/>
    <row r="2166" ht="11.25" customHeight="1" x14ac:dyDescent="0.25"/>
    <row r="2167" ht="11.25" customHeight="1" x14ac:dyDescent="0.25"/>
    <row r="2168" ht="11.25" customHeight="1" x14ac:dyDescent="0.25"/>
    <row r="2169" ht="11.25" customHeight="1" x14ac:dyDescent="0.25"/>
    <row r="2170" ht="11.25" customHeight="1" x14ac:dyDescent="0.25"/>
    <row r="2171" ht="11.25" customHeight="1" x14ac:dyDescent="0.25"/>
    <row r="2172" ht="11.25" customHeight="1" x14ac:dyDescent="0.25"/>
    <row r="2173" ht="11.25" customHeight="1" x14ac:dyDescent="0.25"/>
    <row r="2174" ht="11.25" customHeight="1" x14ac:dyDescent="0.25"/>
    <row r="2175" ht="11.25" customHeight="1" x14ac:dyDescent="0.25"/>
    <row r="2176" ht="11.25" customHeight="1" x14ac:dyDescent="0.25"/>
    <row r="2177" ht="11.25" customHeight="1" x14ac:dyDescent="0.25"/>
    <row r="2178" ht="11.25" customHeight="1" x14ac:dyDescent="0.25"/>
    <row r="2179" ht="11.25" customHeight="1" x14ac:dyDescent="0.25"/>
    <row r="2180" ht="11.25" customHeight="1" x14ac:dyDescent="0.25"/>
    <row r="2181" ht="11.25" customHeight="1" x14ac:dyDescent="0.25"/>
    <row r="2182" ht="11.25" customHeight="1" x14ac:dyDescent="0.25"/>
    <row r="2183" ht="11.25" customHeight="1" x14ac:dyDescent="0.25"/>
    <row r="2184" ht="11.25" customHeight="1" x14ac:dyDescent="0.25"/>
    <row r="2185" ht="11.25" customHeight="1" x14ac:dyDescent="0.25"/>
    <row r="2186" ht="11.25" customHeight="1" x14ac:dyDescent="0.25"/>
    <row r="2187" ht="11.25" customHeight="1" x14ac:dyDescent="0.25"/>
    <row r="2188" ht="11.25" customHeight="1" x14ac:dyDescent="0.25"/>
    <row r="2189" ht="11.25" customHeight="1" x14ac:dyDescent="0.25"/>
    <row r="2190" ht="11.25" customHeight="1" x14ac:dyDescent="0.25"/>
    <row r="2191" ht="11.25" customHeight="1" x14ac:dyDescent="0.25"/>
    <row r="2192" ht="11.25" customHeight="1" x14ac:dyDescent="0.25"/>
    <row r="2193" ht="11.25" customHeight="1" x14ac:dyDescent="0.25"/>
    <row r="2194" ht="11.25" customHeight="1" x14ac:dyDescent="0.25"/>
    <row r="2195" ht="11.25" customHeight="1" x14ac:dyDescent="0.25"/>
    <row r="2196" ht="11.25" customHeight="1" x14ac:dyDescent="0.25"/>
    <row r="2197" ht="11.25" customHeight="1" x14ac:dyDescent="0.25"/>
    <row r="2198" ht="11.25" customHeight="1" x14ac:dyDescent="0.25"/>
    <row r="2199" ht="11.25" customHeight="1" x14ac:dyDescent="0.25"/>
    <row r="2200" ht="11.25" customHeight="1" x14ac:dyDescent="0.25"/>
    <row r="2201" ht="11.25" customHeight="1" x14ac:dyDescent="0.25"/>
    <row r="2202" ht="11.25" customHeight="1" x14ac:dyDescent="0.25"/>
    <row r="2203" ht="11.25" customHeight="1" x14ac:dyDescent="0.25"/>
    <row r="2204" ht="11.25" customHeight="1" x14ac:dyDescent="0.25"/>
    <row r="2205" ht="11.25" customHeight="1" x14ac:dyDescent="0.25"/>
    <row r="2206" ht="11.25" customHeight="1" x14ac:dyDescent="0.25"/>
    <row r="2207" ht="11.25" customHeight="1" x14ac:dyDescent="0.25"/>
    <row r="2208" ht="11.25" customHeight="1" x14ac:dyDescent="0.25"/>
    <row r="2209" ht="11.25" customHeight="1" x14ac:dyDescent="0.25"/>
    <row r="2210" ht="11.25" customHeight="1" x14ac:dyDescent="0.25"/>
    <row r="2211" ht="11.25" customHeight="1" x14ac:dyDescent="0.25"/>
    <row r="2212" ht="11.25" customHeight="1" x14ac:dyDescent="0.25"/>
    <row r="2213" ht="11.25" customHeight="1" x14ac:dyDescent="0.25"/>
    <row r="2214" ht="11.25" customHeight="1" x14ac:dyDescent="0.25"/>
    <row r="2215" ht="11.25" customHeight="1" x14ac:dyDescent="0.25"/>
    <row r="2216" ht="11.25" customHeight="1" x14ac:dyDescent="0.25"/>
    <row r="2217" ht="11.25" customHeight="1" x14ac:dyDescent="0.25"/>
    <row r="2218" ht="11.25" customHeight="1" x14ac:dyDescent="0.25"/>
    <row r="2219" ht="11.25" customHeight="1" x14ac:dyDescent="0.25"/>
    <row r="2220" ht="11.25" customHeight="1" x14ac:dyDescent="0.25"/>
    <row r="2221" ht="11.25" customHeight="1" x14ac:dyDescent="0.25"/>
    <row r="2222" ht="11.25" customHeight="1" x14ac:dyDescent="0.25"/>
    <row r="2223" ht="11.25" customHeight="1" x14ac:dyDescent="0.25"/>
    <row r="2224" ht="11.25" customHeight="1" x14ac:dyDescent="0.25"/>
    <row r="2225" ht="11.25" customHeight="1" x14ac:dyDescent="0.25"/>
    <row r="2226" ht="11.25" customHeight="1" x14ac:dyDescent="0.25"/>
    <row r="2227" ht="11.25" customHeight="1" x14ac:dyDescent="0.25"/>
    <row r="2228" ht="11.25" customHeight="1" x14ac:dyDescent="0.25"/>
    <row r="2229" ht="11.25" customHeight="1" x14ac:dyDescent="0.25"/>
    <row r="2230" ht="11.25" customHeight="1" x14ac:dyDescent="0.25"/>
    <row r="2231" ht="11.25" customHeight="1" x14ac:dyDescent="0.25"/>
    <row r="2232" ht="11.25" customHeight="1" x14ac:dyDescent="0.25"/>
    <row r="2233" ht="11.25" customHeight="1" x14ac:dyDescent="0.25"/>
    <row r="2234" ht="11.25" customHeight="1" x14ac:dyDescent="0.25"/>
    <row r="2235" ht="11.25" customHeight="1" x14ac:dyDescent="0.25"/>
    <row r="2236" ht="11.25" customHeight="1" x14ac:dyDescent="0.25"/>
    <row r="2237" ht="11.25" customHeight="1" x14ac:dyDescent="0.25"/>
    <row r="2238" ht="11.25" customHeight="1" x14ac:dyDescent="0.25"/>
    <row r="2239" ht="11.25" customHeight="1" x14ac:dyDescent="0.25"/>
    <row r="2240" ht="11.25" customHeight="1" x14ac:dyDescent="0.25"/>
    <row r="2241" ht="11.25" customHeight="1" x14ac:dyDescent="0.25"/>
    <row r="2242" ht="11.25" customHeight="1" x14ac:dyDescent="0.25"/>
    <row r="2243" ht="11.25" customHeight="1" x14ac:dyDescent="0.25"/>
    <row r="2244" ht="11.25" customHeight="1" x14ac:dyDescent="0.25"/>
    <row r="2245" ht="11.25" customHeight="1" x14ac:dyDescent="0.25"/>
    <row r="2246" ht="11.25" customHeight="1" x14ac:dyDescent="0.25"/>
    <row r="2247" ht="11.25" customHeight="1" x14ac:dyDescent="0.25"/>
    <row r="2248" ht="11.25" customHeight="1" x14ac:dyDescent="0.25"/>
    <row r="2249" ht="11.25" customHeight="1" x14ac:dyDescent="0.25"/>
    <row r="2250" ht="11.25" customHeight="1" x14ac:dyDescent="0.25"/>
    <row r="2251" ht="11.25" customHeight="1" x14ac:dyDescent="0.25"/>
    <row r="2252" ht="11.25" customHeight="1" x14ac:dyDescent="0.25"/>
    <row r="2253" ht="11.25" customHeight="1" x14ac:dyDescent="0.25"/>
    <row r="2254" ht="11.25" customHeight="1" x14ac:dyDescent="0.25"/>
    <row r="2255" ht="11.25" customHeight="1" x14ac:dyDescent="0.25"/>
    <row r="2256" ht="11.25" customHeight="1" x14ac:dyDescent="0.25"/>
    <row r="2257" ht="11.25" customHeight="1" x14ac:dyDescent="0.25"/>
    <row r="2258" ht="11.25" customHeight="1" x14ac:dyDescent="0.25"/>
    <row r="2259" ht="11.25" customHeight="1" x14ac:dyDescent="0.25"/>
    <row r="2260" ht="11.25" customHeight="1" x14ac:dyDescent="0.25"/>
    <row r="2261" ht="11.25" customHeight="1" x14ac:dyDescent="0.25"/>
    <row r="2262" ht="11.25" customHeight="1" x14ac:dyDescent="0.25"/>
    <row r="2263" ht="11.25" customHeight="1" x14ac:dyDescent="0.25"/>
    <row r="2264" ht="11.25" customHeight="1" x14ac:dyDescent="0.25"/>
    <row r="2265" ht="11.25" customHeight="1" x14ac:dyDescent="0.25"/>
    <row r="2266" ht="11.25" customHeight="1" x14ac:dyDescent="0.25"/>
    <row r="2267" ht="11.25" customHeight="1" x14ac:dyDescent="0.25"/>
    <row r="2268" ht="11.25" customHeight="1" x14ac:dyDescent="0.25"/>
    <row r="2269" ht="11.25" customHeight="1" x14ac:dyDescent="0.25"/>
    <row r="2270" ht="11.25" customHeight="1" x14ac:dyDescent="0.25"/>
    <row r="2271" ht="11.25" customHeight="1" x14ac:dyDescent="0.25"/>
    <row r="2272" ht="11.25" customHeight="1" x14ac:dyDescent="0.25"/>
    <row r="2273" ht="11.25" customHeight="1" x14ac:dyDescent="0.25"/>
    <row r="2274" ht="11.25" customHeight="1" x14ac:dyDescent="0.25"/>
    <row r="2275" ht="11.25" customHeight="1" x14ac:dyDescent="0.25"/>
    <row r="2276" ht="11.25" customHeight="1" x14ac:dyDescent="0.25"/>
    <row r="2277" ht="11.25" customHeight="1" x14ac:dyDescent="0.25"/>
    <row r="2278" ht="11.25" customHeight="1" x14ac:dyDescent="0.25"/>
    <row r="2279" ht="11.25" customHeight="1" x14ac:dyDescent="0.25"/>
    <row r="2280" ht="11.25" customHeight="1" x14ac:dyDescent="0.25"/>
    <row r="2281" ht="11.25" customHeight="1" x14ac:dyDescent="0.25"/>
    <row r="2282" ht="11.25" customHeight="1" x14ac:dyDescent="0.25"/>
    <row r="2283" ht="11.25" customHeight="1" x14ac:dyDescent="0.25"/>
    <row r="2284" ht="11.25" customHeight="1" x14ac:dyDescent="0.25"/>
    <row r="2285" ht="11.25" customHeight="1" x14ac:dyDescent="0.25"/>
    <row r="2286" ht="11.25" customHeight="1" x14ac:dyDescent="0.25"/>
    <row r="2287" ht="11.25" customHeight="1" x14ac:dyDescent="0.25"/>
    <row r="2288" ht="11.25" customHeight="1" x14ac:dyDescent="0.25"/>
    <row r="2289" ht="11.25" customHeight="1" x14ac:dyDescent="0.25"/>
    <row r="2290" ht="11.25" customHeight="1" x14ac:dyDescent="0.25"/>
    <row r="2291" ht="11.25" customHeight="1" x14ac:dyDescent="0.25"/>
    <row r="2292" ht="11.25" customHeight="1" x14ac:dyDescent="0.25"/>
    <row r="2293" ht="11.25" customHeight="1" x14ac:dyDescent="0.25"/>
    <row r="2294" ht="11.25" customHeight="1" x14ac:dyDescent="0.25"/>
    <row r="2295" ht="11.25" customHeight="1" x14ac:dyDescent="0.25"/>
    <row r="2296" ht="11.25" customHeight="1" x14ac:dyDescent="0.25"/>
    <row r="2297" ht="11.25" customHeight="1" x14ac:dyDescent="0.25"/>
    <row r="2298" ht="11.25" customHeight="1" x14ac:dyDescent="0.25"/>
    <row r="2299" ht="11.25" customHeight="1" x14ac:dyDescent="0.25"/>
    <row r="2300" ht="11.25" customHeight="1" x14ac:dyDescent="0.25"/>
    <row r="2301" ht="11.25" customHeight="1" x14ac:dyDescent="0.25"/>
    <row r="2302" ht="11.25" customHeight="1" x14ac:dyDescent="0.25"/>
    <row r="2303" ht="11.25" customHeight="1" x14ac:dyDescent="0.25"/>
    <row r="2304" ht="11.25" customHeight="1" x14ac:dyDescent="0.25"/>
    <row r="2305" ht="11.25" customHeight="1" x14ac:dyDescent="0.25"/>
    <row r="2306" ht="11.25" customHeight="1" x14ac:dyDescent="0.25"/>
    <row r="2307" ht="11.25" customHeight="1" x14ac:dyDescent="0.25"/>
    <row r="2308" ht="11.25" customHeight="1" x14ac:dyDescent="0.25"/>
    <row r="2309" ht="11.25" customHeight="1" x14ac:dyDescent="0.25"/>
    <row r="2310" ht="11.25" customHeight="1" x14ac:dyDescent="0.25"/>
    <row r="2311" ht="11.25" customHeight="1" x14ac:dyDescent="0.25"/>
    <row r="2312" ht="11.25" customHeight="1" x14ac:dyDescent="0.25"/>
    <row r="2313" ht="11.25" customHeight="1" x14ac:dyDescent="0.25"/>
    <row r="2314" ht="11.25" customHeight="1" x14ac:dyDescent="0.25"/>
    <row r="2315" ht="11.25" customHeight="1" x14ac:dyDescent="0.25"/>
    <row r="2316" ht="11.25" customHeight="1" x14ac:dyDescent="0.25"/>
    <row r="2317" ht="11.25" customHeight="1" x14ac:dyDescent="0.25"/>
    <row r="2318" ht="11.25" customHeight="1" x14ac:dyDescent="0.25"/>
    <row r="2319" ht="11.25" customHeight="1" x14ac:dyDescent="0.25"/>
    <row r="2320" ht="11.25" customHeight="1" x14ac:dyDescent="0.25"/>
    <row r="2321" ht="11.25" customHeight="1" x14ac:dyDescent="0.25"/>
    <row r="2322" ht="11.25" customHeight="1" x14ac:dyDescent="0.25"/>
    <row r="2323" ht="11.25" customHeight="1" x14ac:dyDescent="0.25"/>
    <row r="2324" ht="11.25" customHeight="1" x14ac:dyDescent="0.25"/>
    <row r="2325" ht="11.25" customHeight="1" x14ac:dyDescent="0.25"/>
    <row r="2326" ht="11.25" customHeight="1" x14ac:dyDescent="0.25"/>
    <row r="2327" ht="11.25" customHeight="1" x14ac:dyDescent="0.25"/>
    <row r="2328" ht="11.25" customHeight="1" x14ac:dyDescent="0.25"/>
    <row r="2329" ht="11.25" customHeight="1" x14ac:dyDescent="0.25"/>
    <row r="2330" ht="11.25" customHeight="1" x14ac:dyDescent="0.25"/>
    <row r="2331" ht="11.25" customHeight="1" x14ac:dyDescent="0.25"/>
    <row r="2332" ht="11.25" customHeight="1" x14ac:dyDescent="0.25"/>
    <row r="2333" ht="11.25" customHeight="1" x14ac:dyDescent="0.25"/>
    <row r="2334" ht="11.25" customHeight="1" x14ac:dyDescent="0.25"/>
    <row r="2335" ht="11.25" customHeight="1" x14ac:dyDescent="0.25"/>
    <row r="2336" ht="11.25" customHeight="1" x14ac:dyDescent="0.25"/>
    <row r="2337" ht="11.25" customHeight="1" x14ac:dyDescent="0.25"/>
    <row r="2338" ht="11.25" customHeight="1" x14ac:dyDescent="0.25"/>
    <row r="2339" ht="11.25" customHeight="1" x14ac:dyDescent="0.25"/>
    <row r="2340" ht="11.25" customHeight="1" x14ac:dyDescent="0.25"/>
    <row r="2341" ht="11.25" customHeight="1" x14ac:dyDescent="0.25"/>
    <row r="2342" ht="11.25" customHeight="1" x14ac:dyDescent="0.25"/>
    <row r="2343" ht="11.25" customHeight="1" x14ac:dyDescent="0.25"/>
    <row r="2344" ht="11.25" customHeight="1" x14ac:dyDescent="0.25"/>
    <row r="2345" ht="11.25" customHeight="1" x14ac:dyDescent="0.25"/>
    <row r="2346" ht="11.25" customHeight="1" x14ac:dyDescent="0.25"/>
    <row r="2347" ht="11.25" customHeight="1" x14ac:dyDescent="0.25"/>
    <row r="2348" ht="11.25" customHeight="1" x14ac:dyDescent="0.25"/>
    <row r="2349" ht="11.25" customHeight="1" x14ac:dyDescent="0.25"/>
    <row r="2350" ht="11.25" customHeight="1" x14ac:dyDescent="0.25"/>
    <row r="2351" ht="11.25" customHeight="1" x14ac:dyDescent="0.25"/>
    <row r="2352" ht="11.25" customHeight="1" x14ac:dyDescent="0.25"/>
    <row r="2353" ht="11.25" customHeight="1" x14ac:dyDescent="0.25"/>
    <row r="2354" ht="11.25" customHeight="1" x14ac:dyDescent="0.25"/>
    <row r="2355" ht="11.25" customHeight="1" x14ac:dyDescent="0.25"/>
    <row r="2356" ht="11.25" customHeight="1" x14ac:dyDescent="0.25"/>
    <row r="2357" ht="11.25" customHeight="1" x14ac:dyDescent="0.25"/>
    <row r="2358" ht="11.25" customHeight="1" x14ac:dyDescent="0.25"/>
    <row r="2359" ht="11.25" customHeight="1" x14ac:dyDescent="0.25"/>
    <row r="2360" ht="11.25" customHeight="1" x14ac:dyDescent="0.25"/>
    <row r="2361" ht="11.25" customHeight="1" x14ac:dyDescent="0.25"/>
    <row r="2362" ht="11.25" customHeight="1" x14ac:dyDescent="0.25"/>
    <row r="2363" ht="11.25" customHeight="1" x14ac:dyDescent="0.25"/>
    <row r="2364" ht="11.25" customHeight="1" x14ac:dyDescent="0.25"/>
    <row r="2365" ht="11.25" customHeight="1" x14ac:dyDescent="0.25"/>
    <row r="2366" ht="11.25" customHeight="1" x14ac:dyDescent="0.25"/>
    <row r="2367" ht="11.25" customHeight="1" x14ac:dyDescent="0.25"/>
    <row r="2368" ht="11.25" customHeight="1" x14ac:dyDescent="0.25"/>
    <row r="2369" ht="11.25" customHeight="1" x14ac:dyDescent="0.25"/>
    <row r="2370" ht="11.25" customHeight="1" x14ac:dyDescent="0.25"/>
    <row r="2371" ht="11.25" customHeight="1" x14ac:dyDescent="0.25"/>
    <row r="2372" ht="11.25" customHeight="1" x14ac:dyDescent="0.25"/>
    <row r="2373" ht="11.25" customHeight="1" x14ac:dyDescent="0.25"/>
    <row r="2374" ht="11.25" customHeight="1" x14ac:dyDescent="0.25"/>
    <row r="2375" ht="11.25" customHeight="1" x14ac:dyDescent="0.25"/>
    <row r="2376" ht="11.25" customHeight="1" x14ac:dyDescent="0.25"/>
    <row r="2377" ht="11.25" customHeight="1" x14ac:dyDescent="0.25"/>
    <row r="2378" ht="11.25" customHeight="1" x14ac:dyDescent="0.25"/>
    <row r="2379" ht="11.25" customHeight="1" x14ac:dyDescent="0.25"/>
    <row r="2380" ht="11.25" customHeight="1" x14ac:dyDescent="0.25"/>
    <row r="2381" ht="11.25" customHeight="1" x14ac:dyDescent="0.25"/>
    <row r="2382" ht="11.25" customHeight="1" x14ac:dyDescent="0.25"/>
    <row r="2383" ht="11.25" customHeight="1" x14ac:dyDescent="0.25"/>
    <row r="2384" ht="11.25" customHeight="1" x14ac:dyDescent="0.25"/>
    <row r="2385" ht="11.25" customHeight="1" x14ac:dyDescent="0.25"/>
    <row r="2386" ht="11.25" customHeight="1" x14ac:dyDescent="0.25"/>
    <row r="2387" ht="11.25" customHeight="1" x14ac:dyDescent="0.25"/>
    <row r="2388" ht="11.25" customHeight="1" x14ac:dyDescent="0.25"/>
    <row r="2389" ht="11.25" customHeight="1" x14ac:dyDescent="0.25"/>
    <row r="2390" ht="11.25" customHeight="1" x14ac:dyDescent="0.25"/>
    <row r="2391" ht="11.25" customHeight="1" x14ac:dyDescent="0.25"/>
    <row r="2392" ht="11.25" customHeight="1" x14ac:dyDescent="0.25"/>
    <row r="2393" ht="11.25" customHeight="1" x14ac:dyDescent="0.25"/>
    <row r="2394" ht="11.25" customHeight="1" x14ac:dyDescent="0.25"/>
    <row r="2395" ht="11.25" customHeight="1" x14ac:dyDescent="0.25"/>
    <row r="2396" ht="11.25" customHeight="1" x14ac:dyDescent="0.25"/>
    <row r="2397" ht="11.25" customHeight="1" x14ac:dyDescent="0.25"/>
    <row r="2398" ht="11.25" customHeight="1" x14ac:dyDescent="0.25"/>
    <row r="2399" ht="11.25" customHeight="1" x14ac:dyDescent="0.25"/>
    <row r="2400" ht="11.25" customHeight="1" x14ac:dyDescent="0.25"/>
    <row r="2401" ht="11.25" customHeight="1" x14ac:dyDescent="0.25"/>
    <row r="2402" ht="11.25" customHeight="1" x14ac:dyDescent="0.25"/>
    <row r="2403" ht="11.25" customHeight="1" x14ac:dyDescent="0.25"/>
    <row r="2404" ht="11.25" customHeight="1" x14ac:dyDescent="0.25"/>
    <row r="2405" ht="11.25" customHeight="1" x14ac:dyDescent="0.25"/>
    <row r="2406" ht="11.25" customHeight="1" x14ac:dyDescent="0.25"/>
    <row r="2407" ht="11.25" customHeight="1" x14ac:dyDescent="0.25"/>
    <row r="2408" ht="11.25" customHeight="1" x14ac:dyDescent="0.25"/>
    <row r="2409" ht="11.25" customHeight="1" x14ac:dyDescent="0.25"/>
    <row r="2410" ht="11.25" customHeight="1" x14ac:dyDescent="0.25"/>
    <row r="2411" ht="11.25" customHeight="1" x14ac:dyDescent="0.25"/>
    <row r="2412" ht="11.25" customHeight="1" x14ac:dyDescent="0.25"/>
    <row r="2413" ht="11.25" customHeight="1" x14ac:dyDescent="0.25"/>
    <row r="2414" ht="11.25" customHeight="1" x14ac:dyDescent="0.25"/>
    <row r="2415" ht="11.25" customHeight="1" x14ac:dyDescent="0.25"/>
    <row r="2416" ht="11.25" customHeight="1" x14ac:dyDescent="0.25"/>
    <row r="2417" ht="11.25" customHeight="1" x14ac:dyDescent="0.25"/>
    <row r="2418" ht="11.25" customHeight="1" x14ac:dyDescent="0.25"/>
    <row r="2419" ht="11.25" customHeight="1" x14ac:dyDescent="0.25"/>
    <row r="2420" ht="11.25" customHeight="1" x14ac:dyDescent="0.25"/>
    <row r="2421" ht="11.25" customHeight="1" x14ac:dyDescent="0.25"/>
    <row r="2422" ht="11.25" customHeight="1" x14ac:dyDescent="0.25"/>
    <row r="2423" ht="11.25" customHeight="1" x14ac:dyDescent="0.25"/>
    <row r="2424" ht="11.25" customHeight="1" x14ac:dyDescent="0.25"/>
    <row r="2425" ht="11.25" customHeight="1" x14ac:dyDescent="0.25"/>
    <row r="2426" ht="11.25" customHeight="1" x14ac:dyDescent="0.25"/>
    <row r="2427" ht="11.25" customHeight="1" x14ac:dyDescent="0.25"/>
    <row r="2428" ht="11.25" customHeight="1" x14ac:dyDescent="0.25"/>
    <row r="2429" ht="11.25" customHeight="1" x14ac:dyDescent="0.25"/>
    <row r="2430" ht="11.25" customHeight="1" x14ac:dyDescent="0.25"/>
    <row r="2431" ht="11.25" customHeight="1" x14ac:dyDescent="0.25"/>
    <row r="2432" ht="11.25" customHeight="1" x14ac:dyDescent="0.25"/>
    <row r="2433" ht="11.25" customHeight="1" x14ac:dyDescent="0.25"/>
    <row r="2434" ht="11.25" customHeight="1" x14ac:dyDescent="0.25"/>
    <row r="2435" ht="11.25" customHeight="1" x14ac:dyDescent="0.25"/>
    <row r="2436" ht="11.25" customHeight="1" x14ac:dyDescent="0.25"/>
    <row r="2437" ht="11.25" customHeight="1" x14ac:dyDescent="0.25"/>
    <row r="2438" ht="11.25" customHeight="1" x14ac:dyDescent="0.25"/>
    <row r="2439" ht="11.25" customHeight="1" x14ac:dyDescent="0.25"/>
    <row r="2440" ht="11.25" customHeight="1" x14ac:dyDescent="0.25"/>
    <row r="2441" ht="11.25" customHeight="1" x14ac:dyDescent="0.25"/>
    <row r="2442" ht="11.25" customHeight="1" x14ac:dyDescent="0.25"/>
    <row r="2443" ht="11.25" customHeight="1" x14ac:dyDescent="0.25"/>
    <row r="2444" ht="11.25" customHeight="1" x14ac:dyDescent="0.25"/>
    <row r="2445" ht="11.25" customHeight="1" x14ac:dyDescent="0.25"/>
    <row r="2446" ht="11.25" customHeight="1" x14ac:dyDescent="0.25"/>
    <row r="2447" ht="11.25" customHeight="1" x14ac:dyDescent="0.25"/>
    <row r="2448" ht="11.25" customHeight="1" x14ac:dyDescent="0.25"/>
    <row r="2449" ht="11.25" customHeight="1" x14ac:dyDescent="0.25"/>
    <row r="2450" ht="11.25" customHeight="1" x14ac:dyDescent="0.25"/>
    <row r="2451" ht="11.25" customHeight="1" x14ac:dyDescent="0.25"/>
    <row r="2452" ht="11.25" customHeight="1" x14ac:dyDescent="0.25"/>
    <row r="2453" ht="11.25" customHeight="1" x14ac:dyDescent="0.25"/>
    <row r="2454" ht="11.25" customHeight="1" x14ac:dyDescent="0.25"/>
    <row r="2455" ht="11.25" customHeight="1" x14ac:dyDescent="0.25"/>
    <row r="2456" ht="11.25" customHeight="1" x14ac:dyDescent="0.25"/>
    <row r="2457" ht="11.25" customHeight="1" x14ac:dyDescent="0.25"/>
    <row r="2458" ht="11.25" customHeight="1" x14ac:dyDescent="0.25"/>
    <row r="2459" ht="11.25" customHeight="1" x14ac:dyDescent="0.25"/>
    <row r="2460" ht="11.25" customHeight="1" x14ac:dyDescent="0.25"/>
    <row r="2461" ht="11.25" customHeight="1" x14ac:dyDescent="0.25"/>
    <row r="2462" ht="11.25" customHeight="1" x14ac:dyDescent="0.25"/>
    <row r="2463" ht="11.25" customHeight="1" x14ac:dyDescent="0.25"/>
    <row r="2464" ht="11.25" customHeight="1" x14ac:dyDescent="0.25"/>
    <row r="2465" ht="11.25" customHeight="1" x14ac:dyDescent="0.25"/>
    <row r="2466" ht="11.25" customHeight="1" x14ac:dyDescent="0.25"/>
    <row r="2467" ht="11.25" customHeight="1" x14ac:dyDescent="0.25"/>
    <row r="2468" ht="11.25" customHeight="1" x14ac:dyDescent="0.25"/>
    <row r="2469" ht="11.25" customHeight="1" x14ac:dyDescent="0.25"/>
    <row r="2470" ht="11.25" customHeight="1" x14ac:dyDescent="0.25"/>
    <row r="2471" ht="11.25" customHeight="1" x14ac:dyDescent="0.25"/>
    <row r="2472" ht="11.25" customHeight="1" x14ac:dyDescent="0.25"/>
    <row r="2473" ht="11.25" customHeight="1" x14ac:dyDescent="0.25"/>
    <row r="2474" ht="11.25" customHeight="1" x14ac:dyDescent="0.25"/>
    <row r="2475" ht="11.25" customHeight="1" x14ac:dyDescent="0.25"/>
    <row r="2476" ht="11.25" customHeight="1" x14ac:dyDescent="0.25"/>
    <row r="2477" ht="11.25" customHeight="1" x14ac:dyDescent="0.25"/>
    <row r="2478" ht="11.25" customHeight="1" x14ac:dyDescent="0.25"/>
    <row r="2479" ht="11.25" customHeight="1" x14ac:dyDescent="0.25"/>
    <row r="2480" ht="11.25" customHeight="1" x14ac:dyDescent="0.25"/>
    <row r="2481" ht="11.25" customHeight="1" x14ac:dyDescent="0.25"/>
    <row r="2482" ht="11.25" customHeight="1" x14ac:dyDescent="0.25"/>
    <row r="2483" ht="11.25" customHeight="1" x14ac:dyDescent="0.25"/>
    <row r="2484" ht="11.25" customHeight="1" x14ac:dyDescent="0.25"/>
    <row r="2485" ht="11.25" customHeight="1" x14ac:dyDescent="0.25"/>
    <row r="2486" ht="11.25" customHeight="1" x14ac:dyDescent="0.25"/>
    <row r="2487" ht="11.25" customHeight="1" x14ac:dyDescent="0.25"/>
    <row r="2488" ht="11.25" customHeight="1" x14ac:dyDescent="0.25"/>
    <row r="2489" ht="11.25" customHeight="1" x14ac:dyDescent="0.25"/>
    <row r="2490" ht="11.25" customHeight="1" x14ac:dyDescent="0.25"/>
    <row r="2491" ht="11.25" customHeight="1" x14ac:dyDescent="0.25"/>
    <row r="2492" ht="11.25" customHeight="1" x14ac:dyDescent="0.25"/>
    <row r="2493" ht="11.25" customHeight="1" x14ac:dyDescent="0.25"/>
    <row r="2494" ht="11.25" customHeight="1" x14ac:dyDescent="0.25"/>
    <row r="2495" ht="11.25" customHeight="1" x14ac:dyDescent="0.25"/>
    <row r="2496" ht="11.25" customHeight="1" x14ac:dyDescent="0.25"/>
    <row r="2497" ht="11.25" customHeight="1" x14ac:dyDescent="0.25"/>
    <row r="2498" ht="11.25" customHeight="1" x14ac:dyDescent="0.25"/>
    <row r="2499" ht="11.25" customHeight="1" x14ac:dyDescent="0.25"/>
    <row r="2500" ht="11.25" customHeight="1" x14ac:dyDescent="0.25"/>
    <row r="2501" ht="11.25" customHeight="1" x14ac:dyDescent="0.25"/>
    <row r="2502" ht="11.25" customHeight="1" x14ac:dyDescent="0.25"/>
    <row r="2503" ht="11.25" customHeight="1" x14ac:dyDescent="0.25"/>
    <row r="2504" ht="11.25" customHeight="1" x14ac:dyDescent="0.25"/>
    <row r="2505" ht="11.25" customHeight="1" x14ac:dyDescent="0.25"/>
    <row r="2506" ht="11.25" customHeight="1" x14ac:dyDescent="0.25"/>
    <row r="2507" ht="11.25" customHeight="1" x14ac:dyDescent="0.25"/>
    <row r="2508" ht="11.25" customHeight="1" x14ac:dyDescent="0.25"/>
    <row r="2509" ht="11.25" customHeight="1" x14ac:dyDescent="0.25"/>
    <row r="2510" ht="11.25" customHeight="1" x14ac:dyDescent="0.25"/>
    <row r="2511" ht="11.25" customHeight="1" x14ac:dyDescent="0.25"/>
    <row r="2512" ht="11.25" customHeight="1" x14ac:dyDescent="0.25"/>
    <row r="2513" ht="11.25" customHeight="1" x14ac:dyDescent="0.25"/>
    <row r="2514" ht="11.25" customHeight="1" x14ac:dyDescent="0.25"/>
    <row r="2515" ht="11.25" customHeight="1" x14ac:dyDescent="0.25"/>
    <row r="2516" ht="11.25" customHeight="1" x14ac:dyDescent="0.25"/>
    <row r="2517" ht="11.25" customHeight="1" x14ac:dyDescent="0.25"/>
    <row r="2518" ht="11.25" customHeight="1" x14ac:dyDescent="0.25"/>
    <row r="2519" ht="11.25" customHeight="1" x14ac:dyDescent="0.25"/>
    <row r="2520" ht="11.25" customHeight="1" x14ac:dyDescent="0.25"/>
    <row r="2521" ht="11.25" customHeight="1" x14ac:dyDescent="0.25"/>
    <row r="2522" ht="11.25" customHeight="1" x14ac:dyDescent="0.25"/>
    <row r="2523" ht="11.25" customHeight="1" x14ac:dyDescent="0.25"/>
    <row r="2524" ht="11.25" customHeight="1" x14ac:dyDescent="0.25"/>
    <row r="2525" ht="11.25" customHeight="1" x14ac:dyDescent="0.25"/>
    <row r="2526" ht="11.25" customHeight="1" x14ac:dyDescent="0.25"/>
    <row r="2527" ht="11.25" customHeight="1" x14ac:dyDescent="0.25"/>
    <row r="2528" ht="11.25" customHeight="1" x14ac:dyDescent="0.25"/>
    <row r="2529" ht="11.25" customHeight="1" x14ac:dyDescent="0.25"/>
    <row r="2530" ht="11.25" customHeight="1" x14ac:dyDescent="0.25"/>
    <row r="2531" ht="11.25" customHeight="1" x14ac:dyDescent="0.25"/>
    <row r="2532" ht="11.25" customHeight="1" x14ac:dyDescent="0.25"/>
    <row r="2533" ht="11.25" customHeight="1" x14ac:dyDescent="0.25"/>
    <row r="2534" ht="11.25" customHeight="1" x14ac:dyDescent="0.25"/>
    <row r="2535" ht="11.25" customHeight="1" x14ac:dyDescent="0.25"/>
    <row r="2536" ht="11.25" customHeight="1" x14ac:dyDescent="0.25"/>
    <row r="2537" ht="11.25" customHeight="1" x14ac:dyDescent="0.25"/>
    <row r="2538" ht="11.25" customHeight="1" x14ac:dyDescent="0.25"/>
    <row r="2539" ht="11.25" customHeight="1" x14ac:dyDescent="0.25"/>
    <row r="2540" ht="11.25" customHeight="1" x14ac:dyDescent="0.25"/>
    <row r="2541" ht="11.25" customHeight="1" x14ac:dyDescent="0.25"/>
    <row r="2542" ht="11.25" customHeight="1" x14ac:dyDescent="0.25"/>
    <row r="2543" ht="11.25" customHeight="1" x14ac:dyDescent="0.25"/>
    <row r="2544" ht="11.25" customHeight="1" x14ac:dyDescent="0.25"/>
    <row r="2545" ht="11.25" customHeight="1" x14ac:dyDescent="0.25"/>
    <row r="2546" ht="11.25" customHeight="1" x14ac:dyDescent="0.25"/>
    <row r="2547" ht="11.25" customHeight="1" x14ac:dyDescent="0.25"/>
    <row r="2548" ht="11.25" customHeight="1" x14ac:dyDescent="0.25"/>
    <row r="2549" ht="11.25" customHeight="1" x14ac:dyDescent="0.25"/>
    <row r="2550" ht="11.25" customHeight="1" x14ac:dyDescent="0.25"/>
    <row r="2551" ht="11.25" customHeight="1" x14ac:dyDescent="0.25"/>
    <row r="2552" ht="11.25" customHeight="1" x14ac:dyDescent="0.25"/>
    <row r="2553" ht="11.25" customHeight="1" x14ac:dyDescent="0.25"/>
    <row r="2554" ht="11.25" customHeight="1" x14ac:dyDescent="0.25"/>
    <row r="2555" ht="11.25" customHeight="1" x14ac:dyDescent="0.25"/>
    <row r="2556" ht="11.25" customHeight="1" x14ac:dyDescent="0.25"/>
    <row r="2557" ht="11.25" customHeight="1" x14ac:dyDescent="0.25"/>
    <row r="2558" ht="11.25" customHeight="1" x14ac:dyDescent="0.25"/>
    <row r="2559" ht="11.25" customHeight="1" x14ac:dyDescent="0.25"/>
    <row r="2560" ht="11.25" customHeight="1" x14ac:dyDescent="0.25"/>
    <row r="2561" ht="11.25" customHeight="1" x14ac:dyDescent="0.25"/>
    <row r="2562" ht="11.25" customHeight="1" x14ac:dyDescent="0.25"/>
    <row r="2563" ht="11.25" customHeight="1" x14ac:dyDescent="0.25"/>
    <row r="2564" ht="11.25" customHeight="1" x14ac:dyDescent="0.25"/>
    <row r="2565" ht="11.25" customHeight="1" x14ac:dyDescent="0.25"/>
    <row r="2566" ht="11.25" customHeight="1" x14ac:dyDescent="0.25"/>
    <row r="2567" ht="11.25" customHeight="1" x14ac:dyDescent="0.25"/>
    <row r="2568" ht="11.25" customHeight="1" x14ac:dyDescent="0.25"/>
    <row r="2569" ht="11.25" customHeight="1" x14ac:dyDescent="0.25"/>
    <row r="2570" ht="11.25" customHeight="1" x14ac:dyDescent="0.25"/>
    <row r="2571" ht="11.25" customHeight="1" x14ac:dyDescent="0.25"/>
    <row r="2572" ht="11.25" customHeight="1" x14ac:dyDescent="0.25"/>
    <row r="2573" ht="11.25" customHeight="1" x14ac:dyDescent="0.25"/>
    <row r="2574" ht="11.25" customHeight="1" x14ac:dyDescent="0.25"/>
    <row r="2575" ht="11.25" customHeight="1" x14ac:dyDescent="0.25"/>
    <row r="2576" ht="11.25" customHeight="1" x14ac:dyDescent="0.25"/>
    <row r="2577" ht="11.25" customHeight="1" x14ac:dyDescent="0.25"/>
    <row r="2578" ht="11.25" customHeight="1" x14ac:dyDescent="0.25"/>
    <row r="2579" ht="11.25" customHeight="1" x14ac:dyDescent="0.25"/>
    <row r="2580" ht="11.25" customHeight="1" x14ac:dyDescent="0.25"/>
    <row r="2581" ht="11.25" customHeight="1" x14ac:dyDescent="0.25"/>
    <row r="2582" ht="11.25" customHeight="1" x14ac:dyDescent="0.25"/>
    <row r="2583" ht="11.25" customHeight="1" x14ac:dyDescent="0.25"/>
    <row r="2584" ht="11.25" customHeight="1" x14ac:dyDescent="0.25"/>
    <row r="2585" ht="11.25" customHeight="1" x14ac:dyDescent="0.25"/>
    <row r="2586" ht="11.25" customHeight="1" x14ac:dyDescent="0.25"/>
    <row r="2587" ht="11.25" customHeight="1" x14ac:dyDescent="0.25"/>
    <row r="2588" ht="11.25" customHeight="1" x14ac:dyDescent="0.25"/>
    <row r="2589" ht="11.25" customHeight="1" x14ac:dyDescent="0.25"/>
    <row r="2590" ht="11.25" customHeight="1" x14ac:dyDescent="0.25"/>
    <row r="2591" ht="11.25" customHeight="1" x14ac:dyDescent="0.25"/>
    <row r="2592" ht="11.25" customHeight="1" x14ac:dyDescent="0.25"/>
    <row r="2593" ht="11.25" customHeight="1" x14ac:dyDescent="0.25"/>
    <row r="2594" ht="11.25" customHeight="1" x14ac:dyDescent="0.25"/>
    <row r="2595" ht="11.25" customHeight="1" x14ac:dyDescent="0.25"/>
    <row r="2596" ht="11.25" customHeight="1" x14ac:dyDescent="0.25"/>
    <row r="2597" ht="11.25" customHeight="1" x14ac:dyDescent="0.25"/>
    <row r="2598" ht="11.25" customHeight="1" x14ac:dyDescent="0.25"/>
    <row r="2599" ht="11.25" customHeight="1" x14ac:dyDescent="0.25"/>
    <row r="2600" ht="11.25" customHeight="1" x14ac:dyDescent="0.25"/>
    <row r="2601" ht="11.25" customHeight="1" x14ac:dyDescent="0.25"/>
    <row r="2602" ht="11.25" customHeight="1" x14ac:dyDescent="0.25"/>
    <row r="2603" ht="11.25" customHeight="1" x14ac:dyDescent="0.25"/>
    <row r="2604" ht="11.25" customHeight="1" x14ac:dyDescent="0.25"/>
    <row r="2605" ht="11.25" customHeight="1" x14ac:dyDescent="0.25"/>
    <row r="2606" ht="11.25" customHeight="1" x14ac:dyDescent="0.25"/>
    <row r="2607" ht="11.25" customHeight="1" x14ac:dyDescent="0.25"/>
    <row r="2608" ht="11.25" customHeight="1" x14ac:dyDescent="0.25"/>
    <row r="2609" ht="11.25" customHeight="1" x14ac:dyDescent="0.25"/>
    <row r="2610" ht="11.25" customHeight="1" x14ac:dyDescent="0.25"/>
    <row r="2611" ht="11.25" customHeight="1" x14ac:dyDescent="0.25"/>
    <row r="2612" ht="11.25" customHeight="1" x14ac:dyDescent="0.25"/>
    <row r="2613" ht="11.25" customHeight="1" x14ac:dyDescent="0.25"/>
    <row r="2614" ht="11.25" customHeight="1" x14ac:dyDescent="0.25"/>
    <row r="2615" ht="11.25" customHeight="1" x14ac:dyDescent="0.25"/>
    <row r="2616" ht="11.25" customHeight="1" x14ac:dyDescent="0.25"/>
    <row r="2617" ht="11.25" customHeight="1" x14ac:dyDescent="0.25"/>
    <row r="2618" ht="11.25" customHeight="1" x14ac:dyDescent="0.25"/>
    <row r="2619" ht="11.25" customHeight="1" x14ac:dyDescent="0.25"/>
    <row r="2620" ht="11.25" customHeight="1" x14ac:dyDescent="0.25"/>
    <row r="2621" ht="11.25" customHeight="1" x14ac:dyDescent="0.25"/>
    <row r="2622" ht="11.25" customHeight="1" x14ac:dyDescent="0.25"/>
    <row r="2623" ht="11.25" customHeight="1" x14ac:dyDescent="0.25"/>
    <row r="2624" ht="11.25" customHeight="1" x14ac:dyDescent="0.25"/>
    <row r="2625" ht="11.25" customHeight="1" x14ac:dyDescent="0.25"/>
    <row r="2626" ht="11.25" customHeight="1" x14ac:dyDescent="0.25"/>
    <row r="2627" ht="11.25" customHeight="1" x14ac:dyDescent="0.25"/>
    <row r="2628" ht="11.25" customHeight="1" x14ac:dyDescent="0.25"/>
    <row r="2629" ht="11.25" customHeight="1" x14ac:dyDescent="0.25"/>
    <row r="2630" ht="11.25" customHeight="1" x14ac:dyDescent="0.25"/>
    <row r="2631" ht="11.25" customHeight="1" x14ac:dyDescent="0.25"/>
    <row r="2632" ht="11.25" customHeight="1" x14ac:dyDescent="0.25"/>
    <row r="2633" ht="11.25" customHeight="1" x14ac:dyDescent="0.25"/>
    <row r="2634" ht="11.25" customHeight="1" x14ac:dyDescent="0.25"/>
    <row r="2635" ht="11.25" customHeight="1" x14ac:dyDescent="0.25"/>
    <row r="2636" ht="11.25" customHeight="1" x14ac:dyDescent="0.25"/>
    <row r="2637" ht="11.25" customHeight="1" x14ac:dyDescent="0.25"/>
    <row r="2638" ht="11.25" customHeight="1" x14ac:dyDescent="0.25"/>
    <row r="2639" ht="11.25" customHeight="1" x14ac:dyDescent="0.25"/>
    <row r="2640" ht="11.25" customHeight="1" x14ac:dyDescent="0.25"/>
    <row r="2641" ht="11.25" customHeight="1" x14ac:dyDescent="0.25"/>
    <row r="2642" ht="11.25" customHeight="1" x14ac:dyDescent="0.25"/>
    <row r="2643" ht="11.25" customHeight="1" x14ac:dyDescent="0.25"/>
    <row r="2644" ht="11.25" customHeight="1" x14ac:dyDescent="0.25"/>
    <row r="2645" ht="11.25" customHeight="1" x14ac:dyDescent="0.25"/>
    <row r="2646" ht="11.25" customHeight="1" x14ac:dyDescent="0.25"/>
    <row r="2647" ht="11.25" customHeight="1" x14ac:dyDescent="0.25"/>
    <row r="2648" ht="11.25" customHeight="1" x14ac:dyDescent="0.25"/>
    <row r="2649" ht="11.25" customHeight="1" x14ac:dyDescent="0.25"/>
    <row r="2650" ht="11.25" customHeight="1" x14ac:dyDescent="0.25"/>
    <row r="2651" ht="11.25" customHeight="1" x14ac:dyDescent="0.25"/>
    <row r="2652" ht="11.25" customHeight="1" x14ac:dyDescent="0.25"/>
    <row r="2653" ht="11.25" customHeight="1" x14ac:dyDescent="0.25"/>
    <row r="2654" ht="11.25" customHeight="1" x14ac:dyDescent="0.25"/>
    <row r="2655" ht="11.25" customHeight="1" x14ac:dyDescent="0.25"/>
    <row r="2656" ht="11.25" customHeight="1" x14ac:dyDescent="0.25"/>
    <row r="2657" ht="11.25" customHeight="1" x14ac:dyDescent="0.25"/>
    <row r="2658" ht="11.25" customHeight="1" x14ac:dyDescent="0.25"/>
    <row r="2659" ht="11.25" customHeight="1" x14ac:dyDescent="0.25"/>
    <row r="2660" ht="11.25" customHeight="1" x14ac:dyDescent="0.25"/>
    <row r="2661" ht="11.25" customHeight="1" x14ac:dyDescent="0.25"/>
    <row r="2662" ht="11.25" customHeight="1" x14ac:dyDescent="0.25"/>
    <row r="2663" ht="11.25" customHeight="1" x14ac:dyDescent="0.25"/>
    <row r="2664" ht="11.25" customHeight="1" x14ac:dyDescent="0.25"/>
    <row r="2665" ht="11.25" customHeight="1" x14ac:dyDescent="0.25"/>
    <row r="2666" ht="11.25" customHeight="1" x14ac:dyDescent="0.25"/>
    <row r="2667" ht="11.25" customHeight="1" x14ac:dyDescent="0.25"/>
    <row r="2668" ht="11.25" customHeight="1" x14ac:dyDescent="0.25"/>
    <row r="2669" ht="11.25" customHeight="1" x14ac:dyDescent="0.25"/>
    <row r="2670" ht="11.25" customHeight="1" x14ac:dyDescent="0.25"/>
    <row r="2671" ht="11.25" customHeight="1" x14ac:dyDescent="0.25"/>
    <row r="2672" ht="11.25" customHeight="1" x14ac:dyDescent="0.25"/>
    <row r="2673" ht="11.25" customHeight="1" x14ac:dyDescent="0.25"/>
    <row r="2674" ht="11.25" customHeight="1" x14ac:dyDescent="0.25"/>
    <row r="2675" ht="11.25" customHeight="1" x14ac:dyDescent="0.25"/>
    <row r="2676" ht="11.25" customHeight="1" x14ac:dyDescent="0.25"/>
    <row r="2677" ht="11.25" customHeight="1" x14ac:dyDescent="0.25"/>
    <row r="2678" ht="11.25" customHeight="1" x14ac:dyDescent="0.25"/>
    <row r="2679" ht="11.25" customHeight="1" x14ac:dyDescent="0.25"/>
    <row r="2680" ht="11.25" customHeight="1" x14ac:dyDescent="0.25"/>
    <row r="2681" ht="11.25" customHeight="1" x14ac:dyDescent="0.25"/>
    <row r="2682" ht="11.25" customHeight="1" x14ac:dyDescent="0.25"/>
    <row r="2683" ht="11.25" customHeight="1" x14ac:dyDescent="0.25"/>
    <row r="2684" ht="11.25" customHeight="1" x14ac:dyDescent="0.25"/>
    <row r="2685" ht="11.25" customHeight="1" x14ac:dyDescent="0.25"/>
    <row r="2686" ht="11.25" customHeight="1" x14ac:dyDescent="0.25"/>
    <row r="2687" ht="11.25" customHeight="1" x14ac:dyDescent="0.25"/>
    <row r="2688" ht="11.25" customHeight="1" x14ac:dyDescent="0.25"/>
    <row r="2689" ht="11.25" customHeight="1" x14ac:dyDescent="0.25"/>
    <row r="2690" ht="11.25" customHeight="1" x14ac:dyDescent="0.25"/>
    <row r="2691" ht="11.25" customHeight="1" x14ac:dyDescent="0.25"/>
    <row r="2692" ht="11.25" customHeight="1" x14ac:dyDescent="0.25"/>
    <row r="2693" ht="11.25" customHeight="1" x14ac:dyDescent="0.25"/>
    <row r="2694" ht="11.25" customHeight="1" x14ac:dyDescent="0.25"/>
    <row r="2695" ht="11.25" customHeight="1" x14ac:dyDescent="0.25"/>
    <row r="2696" ht="11.25" customHeight="1" x14ac:dyDescent="0.25"/>
    <row r="2697" ht="11.25" customHeight="1" x14ac:dyDescent="0.25"/>
    <row r="2698" ht="11.25" customHeight="1" x14ac:dyDescent="0.25"/>
    <row r="2699" ht="11.25" customHeight="1" x14ac:dyDescent="0.25"/>
    <row r="2700" ht="11.25" customHeight="1" x14ac:dyDescent="0.25"/>
    <row r="2701" ht="11.25" customHeight="1" x14ac:dyDescent="0.25"/>
    <row r="2702" ht="11.25" customHeight="1" x14ac:dyDescent="0.25"/>
    <row r="2703" ht="11.25" customHeight="1" x14ac:dyDescent="0.25"/>
    <row r="2704" ht="11.25" customHeight="1" x14ac:dyDescent="0.25"/>
    <row r="2705" ht="11.25" customHeight="1" x14ac:dyDescent="0.25"/>
  </sheetData>
  <autoFilter ref="B2:W73" xr:uid="{00000000-0009-0000-0000-000006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autoFilter>
  <mergeCells count="21">
    <mergeCell ref="BC149:BJ149"/>
    <mergeCell ref="BK149:BR149"/>
    <mergeCell ref="BC150:BJ150"/>
    <mergeCell ref="BK150:BR150"/>
    <mergeCell ref="W3:W4"/>
    <mergeCell ref="Q72:R72"/>
    <mergeCell ref="Q73:R73"/>
    <mergeCell ref="G75:I75"/>
    <mergeCell ref="Q75:R75"/>
    <mergeCell ref="Q3:Q4"/>
    <mergeCell ref="R3:R4"/>
    <mergeCell ref="J3:L3"/>
    <mergeCell ref="M3:O3"/>
    <mergeCell ref="S4:T4"/>
    <mergeCell ref="U4:V4"/>
    <mergeCell ref="B2:S2"/>
    <mergeCell ref="B3:B4"/>
    <mergeCell ref="C3:C4"/>
    <mergeCell ref="D3:F3"/>
    <mergeCell ref="G3:I3"/>
    <mergeCell ref="P3:P4"/>
  </mergeCells>
  <pageMargins left="0.7" right="0.7" top="0.75" bottom="0.75" header="0.3" footer="0.3"/>
  <pageSetup paperSize="9" scale="1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4"/>
  <sheetViews>
    <sheetView topLeftCell="C1" zoomScaleNormal="100" workbookViewId="0">
      <selection activeCell="F9" sqref="F9"/>
    </sheetView>
  </sheetViews>
  <sheetFormatPr defaultColWidth="0" defaultRowHeight="12.75" x14ac:dyDescent="0.2"/>
  <cols>
    <col min="1" max="1" width="7.28515625" style="33" customWidth="1"/>
    <col min="2" max="2" width="27.5703125" style="62" customWidth="1"/>
    <col min="3" max="3" width="110.5703125" style="61" customWidth="1"/>
    <col min="4" max="4" width="23" style="60" customWidth="1"/>
    <col min="5" max="5" width="27.28515625" style="33" customWidth="1"/>
    <col min="6" max="6" width="13.85546875" style="33" customWidth="1"/>
    <col min="7" max="16384" width="9.140625" style="33" hidden="1"/>
  </cols>
  <sheetData>
    <row r="1" spans="2:6" s="30" customFormat="1" ht="25.5" x14ac:dyDescent="0.2">
      <c r="B1" s="26"/>
      <c r="C1" s="27" t="s">
        <v>17</v>
      </c>
      <c r="D1" s="28" t="s">
        <v>18</v>
      </c>
      <c r="E1" s="29" t="s">
        <v>19</v>
      </c>
    </row>
    <row r="2" spans="2:6" ht="76.5" x14ac:dyDescent="0.2">
      <c r="B2" s="31" t="s">
        <v>20</v>
      </c>
      <c r="C2" s="32" t="s">
        <v>21</v>
      </c>
      <c r="D2" s="28" t="s">
        <v>22</v>
      </c>
      <c r="E2" s="29" t="s">
        <v>23</v>
      </c>
    </row>
    <row r="3" spans="2:6" x14ac:dyDescent="0.2">
      <c r="B3" s="31" t="s">
        <v>24</v>
      </c>
      <c r="C3" s="34">
        <v>29653750</v>
      </c>
      <c r="D3" s="28" t="s">
        <v>25</v>
      </c>
      <c r="E3" s="29" t="s">
        <v>26</v>
      </c>
    </row>
    <row r="4" spans="2:6" ht="25.5" x14ac:dyDescent="0.2">
      <c r="B4" s="31" t="s">
        <v>27</v>
      </c>
      <c r="C4" s="35" t="s">
        <v>28</v>
      </c>
      <c r="D4" s="28" t="s">
        <v>29</v>
      </c>
      <c r="E4" s="29" t="s">
        <v>30</v>
      </c>
    </row>
    <row r="5" spans="2:6" ht="25.5" x14ac:dyDescent="0.2">
      <c r="B5" s="31" t="s">
        <v>31</v>
      </c>
      <c r="C5" s="35" t="s">
        <v>32</v>
      </c>
      <c r="D5" s="28" t="s">
        <v>33</v>
      </c>
      <c r="E5" s="29" t="s">
        <v>34</v>
      </c>
    </row>
    <row r="6" spans="2:6" ht="25.5" x14ac:dyDescent="0.2">
      <c r="B6" s="31" t="s">
        <v>35</v>
      </c>
      <c r="C6" s="35" t="s">
        <v>36</v>
      </c>
      <c r="D6" s="28" t="s">
        <v>37</v>
      </c>
      <c r="E6" s="29" t="s">
        <v>38</v>
      </c>
    </row>
    <row r="7" spans="2:6" x14ac:dyDescent="0.2">
      <c r="B7" s="33"/>
      <c r="C7" s="33"/>
      <c r="D7" s="33"/>
    </row>
    <row r="8" spans="2:6" ht="25.5" x14ac:dyDescent="0.2">
      <c r="B8" s="31" t="s">
        <v>39</v>
      </c>
      <c r="C8" s="36" t="s">
        <v>40</v>
      </c>
      <c r="D8" s="22" t="s">
        <v>41</v>
      </c>
      <c r="E8" s="37" t="s">
        <v>42</v>
      </c>
    </row>
    <row r="9" spans="2:6" x14ac:dyDescent="0.2">
      <c r="B9" s="31" t="s">
        <v>43</v>
      </c>
      <c r="C9" s="38" t="s">
        <v>44</v>
      </c>
      <c r="D9" s="39">
        <v>22191250</v>
      </c>
      <c r="E9" s="40"/>
      <c r="F9" s="63">
        <f>D17*0.2+D24+D30+D37</f>
        <v>3892000</v>
      </c>
    </row>
    <row r="10" spans="2:6" x14ac:dyDescent="0.2">
      <c r="B10" s="31" t="s">
        <v>38</v>
      </c>
      <c r="C10" s="41" t="s">
        <v>45</v>
      </c>
      <c r="D10" s="39">
        <v>300000</v>
      </c>
      <c r="E10" s="40"/>
    </row>
    <row r="11" spans="2:6" x14ac:dyDescent="0.2">
      <c r="B11" s="31" t="s">
        <v>46</v>
      </c>
      <c r="C11" s="38" t="s">
        <v>47</v>
      </c>
      <c r="D11" s="39">
        <v>5622500</v>
      </c>
      <c r="E11" s="40"/>
    </row>
    <row r="12" spans="2:6" x14ac:dyDescent="0.2">
      <c r="B12" s="31" t="s">
        <v>48</v>
      </c>
      <c r="C12" s="41" t="s">
        <v>49</v>
      </c>
      <c r="D12" s="39">
        <v>1540000</v>
      </c>
      <c r="E12" s="40"/>
    </row>
    <row r="13" spans="2:6" x14ac:dyDescent="0.2">
      <c r="B13" s="42"/>
      <c r="C13" s="43" t="s">
        <v>50</v>
      </c>
      <c r="D13" s="39">
        <v>29653750</v>
      </c>
      <c r="E13" s="40"/>
    </row>
    <row r="14" spans="2:6" ht="51.75" customHeight="1" x14ac:dyDescent="0.2">
      <c r="B14" s="241" t="s">
        <v>51</v>
      </c>
      <c r="C14" s="242"/>
      <c r="D14" s="242"/>
      <c r="E14" s="242"/>
    </row>
    <row r="15" spans="2:6" ht="25.5" x14ac:dyDescent="0.2">
      <c r="B15" s="42" t="s">
        <v>39</v>
      </c>
      <c r="C15" s="36" t="s">
        <v>40</v>
      </c>
      <c r="D15" s="22" t="s">
        <v>41</v>
      </c>
      <c r="E15" s="37" t="s">
        <v>52</v>
      </c>
    </row>
    <row r="16" spans="2:6" x14ac:dyDescent="0.2">
      <c r="B16" s="42" t="s">
        <v>53</v>
      </c>
      <c r="C16" s="234" t="s">
        <v>54</v>
      </c>
      <c r="D16" s="234"/>
      <c r="E16" s="40"/>
    </row>
    <row r="17" spans="2:5" ht="114.75" x14ac:dyDescent="0.2">
      <c r="B17" s="235" t="s">
        <v>55</v>
      </c>
      <c r="C17" s="44" t="s">
        <v>56</v>
      </c>
      <c r="D17" s="45">
        <v>9885000</v>
      </c>
      <c r="E17" s="46"/>
    </row>
    <row r="18" spans="2:5" ht="89.25" x14ac:dyDescent="0.2">
      <c r="B18" s="235"/>
      <c r="C18" s="47" t="s">
        <v>57</v>
      </c>
      <c r="D18" s="48">
        <v>6985000</v>
      </c>
      <c r="E18" s="49"/>
    </row>
    <row r="19" spans="2:5" ht="38.25" x14ac:dyDescent="0.2">
      <c r="B19" s="235"/>
      <c r="C19" s="50" t="s">
        <v>58</v>
      </c>
      <c r="D19" s="48">
        <v>4415000</v>
      </c>
      <c r="E19" s="49"/>
    </row>
    <row r="20" spans="2:5" ht="102" x14ac:dyDescent="0.2">
      <c r="B20" s="42" t="s">
        <v>59</v>
      </c>
      <c r="C20" s="47" t="s">
        <v>60</v>
      </c>
      <c r="D20" s="48">
        <v>906250</v>
      </c>
      <c r="E20" s="49"/>
    </row>
    <row r="21" spans="2:5" x14ac:dyDescent="0.2">
      <c r="B21" s="231" t="s">
        <v>61</v>
      </c>
      <c r="C21" s="231"/>
      <c r="D21" s="39">
        <v>22191250</v>
      </c>
      <c r="E21" s="40"/>
    </row>
    <row r="22" spans="2:5" x14ac:dyDescent="0.2">
      <c r="B22" s="51" t="s">
        <v>62</v>
      </c>
      <c r="C22" s="236" t="s">
        <v>63</v>
      </c>
      <c r="D22" s="236"/>
      <c r="E22" s="46"/>
    </row>
    <row r="23" spans="2:5" ht="51" x14ac:dyDescent="0.2">
      <c r="B23" s="51" t="s">
        <v>55</v>
      </c>
      <c r="C23" s="41" t="s">
        <v>64</v>
      </c>
      <c r="D23" s="45">
        <v>300000</v>
      </c>
      <c r="E23" s="46"/>
    </row>
    <row r="24" spans="2:5" x14ac:dyDescent="0.2">
      <c r="B24" s="230" t="s">
        <v>61</v>
      </c>
      <c r="C24" s="230"/>
      <c r="D24" s="45">
        <v>300000</v>
      </c>
      <c r="E24" s="46"/>
    </row>
    <row r="25" spans="2:5" x14ac:dyDescent="0.2">
      <c r="B25" s="42" t="s">
        <v>65</v>
      </c>
      <c r="C25" s="234" t="s">
        <v>66</v>
      </c>
      <c r="D25" s="234"/>
      <c r="E25" s="40"/>
    </row>
    <row r="26" spans="2:5" ht="63.75" x14ac:dyDescent="0.2">
      <c r="B26" s="235" t="s">
        <v>55</v>
      </c>
      <c r="C26" s="52" t="s">
        <v>67</v>
      </c>
      <c r="D26" s="39">
        <v>1062500</v>
      </c>
      <c r="E26" s="40"/>
    </row>
    <row r="27" spans="2:5" ht="51" x14ac:dyDescent="0.2">
      <c r="B27" s="235"/>
      <c r="C27" s="52" t="s">
        <v>68</v>
      </c>
      <c r="D27" s="39">
        <v>2640000</v>
      </c>
      <c r="E27" s="40"/>
    </row>
    <row r="28" spans="2:5" ht="25.5" x14ac:dyDescent="0.2">
      <c r="B28" s="235"/>
      <c r="C28" s="52" t="s">
        <v>69</v>
      </c>
      <c r="D28" s="39">
        <v>350000</v>
      </c>
      <c r="E28" s="40"/>
    </row>
    <row r="29" spans="2:5" ht="51" x14ac:dyDescent="0.2">
      <c r="B29" s="53">
        <v>2</v>
      </c>
      <c r="C29" s="54" t="s">
        <v>70</v>
      </c>
      <c r="D29" s="55">
        <v>1495000</v>
      </c>
      <c r="E29" s="56"/>
    </row>
    <row r="30" spans="2:5" ht="63.75" x14ac:dyDescent="0.2">
      <c r="B30" s="51">
        <v>3</v>
      </c>
      <c r="C30" s="41" t="s">
        <v>71</v>
      </c>
      <c r="D30" s="45">
        <v>75000</v>
      </c>
      <c r="E30" s="46"/>
    </row>
    <row r="31" spans="2:5" x14ac:dyDescent="0.2">
      <c r="B31" s="231" t="s">
        <v>61</v>
      </c>
      <c r="C31" s="231"/>
      <c r="D31" s="39">
        <v>5622500</v>
      </c>
      <c r="E31" s="40"/>
    </row>
    <row r="32" spans="2:5" x14ac:dyDescent="0.2">
      <c r="B32" s="51" t="s">
        <v>72</v>
      </c>
      <c r="C32" s="236" t="s">
        <v>73</v>
      </c>
      <c r="D32" s="236"/>
      <c r="E32" s="46"/>
    </row>
    <row r="33" spans="2:5" ht="63.75" x14ac:dyDescent="0.2">
      <c r="B33" s="51">
        <v>1</v>
      </c>
      <c r="C33" s="44" t="s">
        <v>74</v>
      </c>
      <c r="D33" s="45">
        <v>715000</v>
      </c>
      <c r="E33" s="46"/>
    </row>
    <row r="34" spans="2:5" ht="25.5" x14ac:dyDescent="0.2">
      <c r="B34" s="237">
        <v>2</v>
      </c>
      <c r="C34" s="44" t="s">
        <v>75</v>
      </c>
      <c r="D34" s="238">
        <v>825000</v>
      </c>
      <c r="E34" s="46"/>
    </row>
    <row r="35" spans="2:5" ht="25.5" x14ac:dyDescent="0.2">
      <c r="B35" s="237"/>
      <c r="C35" s="44" t="s">
        <v>76</v>
      </c>
      <c r="D35" s="239"/>
      <c r="E35" s="46"/>
    </row>
    <row r="36" spans="2:5" x14ac:dyDescent="0.2">
      <c r="B36" s="237"/>
      <c r="C36" s="44" t="s">
        <v>77</v>
      </c>
      <c r="D36" s="240"/>
      <c r="E36" s="46"/>
    </row>
    <row r="37" spans="2:5" x14ac:dyDescent="0.2">
      <c r="B37" s="230" t="s">
        <v>61</v>
      </c>
      <c r="C37" s="230"/>
      <c r="D37" s="45">
        <v>1540000</v>
      </c>
      <c r="E37" s="46"/>
    </row>
    <row r="38" spans="2:5" ht="12.75" customHeight="1" x14ac:dyDescent="0.2">
      <c r="B38" s="231" t="s">
        <v>50</v>
      </c>
      <c r="C38" s="231"/>
      <c r="D38" s="57">
        <v>29653750</v>
      </c>
      <c r="E38" s="40"/>
    </row>
    <row r="39" spans="2:5" ht="25.5" customHeight="1" x14ac:dyDescent="0.2">
      <c r="B39" s="232" t="s">
        <v>78</v>
      </c>
      <c r="C39" s="234" t="s">
        <v>79</v>
      </c>
      <c r="D39" s="234"/>
      <c r="E39" s="234"/>
    </row>
    <row r="40" spans="2:5" ht="25.5" customHeight="1" x14ac:dyDescent="0.2">
      <c r="B40" s="233"/>
      <c r="C40" s="234" t="s">
        <v>80</v>
      </c>
      <c r="D40" s="234"/>
      <c r="E40" s="234"/>
    </row>
    <row r="41" spans="2:5" x14ac:dyDescent="0.2">
      <c r="B41" s="58"/>
      <c r="C41" s="59"/>
    </row>
    <row r="42" spans="2:5" x14ac:dyDescent="0.2">
      <c r="B42" s="58"/>
      <c r="C42" s="59"/>
    </row>
    <row r="43" spans="2:5" x14ac:dyDescent="0.2">
      <c r="B43" s="58"/>
    </row>
    <row r="44" spans="2:5" x14ac:dyDescent="0.2">
      <c r="B44" s="58"/>
    </row>
  </sheetData>
  <autoFilter ref="B1:D42" xr:uid="{00000000-0009-0000-0000-000007000000}"/>
  <mergeCells count="17">
    <mergeCell ref="B24:C24"/>
    <mergeCell ref="B14:E14"/>
    <mergeCell ref="C16:D16"/>
    <mergeCell ref="B17:B19"/>
    <mergeCell ref="B21:C21"/>
    <mergeCell ref="C22:D22"/>
    <mergeCell ref="C25:D25"/>
    <mergeCell ref="B26:B28"/>
    <mergeCell ref="B31:C31"/>
    <mergeCell ref="C32:D32"/>
    <mergeCell ref="B34:B36"/>
    <mergeCell ref="D34:D36"/>
    <mergeCell ref="B37:C37"/>
    <mergeCell ref="B38:C38"/>
    <mergeCell ref="B39:B40"/>
    <mergeCell ref="C39:E39"/>
    <mergeCell ref="C40:E40"/>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Наименование объекта (2)</vt:lpstr>
      <vt:lpstr>Наименование объекта</vt:lpstr>
      <vt:lpstr>Перечень эл.оборуд для КП</vt:lpstr>
      <vt:lpstr>Перечень  работ ТО, ТР </vt:lpstr>
      <vt:lpstr>Перечень работ ЭТЛ</vt:lpstr>
      <vt:lpstr>Тех отчёт</vt:lpstr>
      <vt:lpstr>чел. ч</vt:lpstr>
      <vt:lpstr>аналитика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Демин В.Г.</dc:creator>
  <cp:lastModifiedBy>Даня</cp:lastModifiedBy>
  <cp:lastPrinted>2020-02-10T08:17:09Z</cp:lastPrinted>
  <dcterms:created xsi:type="dcterms:W3CDTF">2018-11-29T13:39:05Z</dcterms:created>
  <dcterms:modified xsi:type="dcterms:W3CDTF">2021-03-18T13:05:24Z</dcterms:modified>
</cp:coreProperties>
</file>